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>
    <definedName name="_xlnm._FilterDatabase" localSheetId="0" hidden="1">'Sheet'!$B$3:$I$3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2426e"/>
      <sz val="16"/>
    </font>
    <font>
      <i val="1"/>
      <color rgb="0002426e"/>
      <sz val="14"/>
    </font>
    <font>
      <name val="Calibri"/>
      <family val="2"/>
      <color theme="0"/>
      <sz val="12"/>
      <scheme val="minor"/>
    </font>
    <font>
      <b val="1"/>
      <color rgb="0002426e"/>
      <sz val="12"/>
    </font>
    <font>
      <color rgb="000000ff"/>
      <sz val="12"/>
      <u val="single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theme="4"/>
      </patternFill>
    </fill>
    <fill>
      <patternFill patternType="solid">
        <fgColor rgb="00a0d9ff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2">
    <xf numFmtId="0" fontId="0" fillId="0" borderId="0"/>
    <xf numFmtId="0" fontId="3" fillId="2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 indent="5"/>
    </xf>
    <xf numFmtId="0" fontId="0" fillId="0" borderId="0" applyAlignment="1" pivotButton="0" quotePrefix="0" xfId="0">
      <alignment horizontal="right" vertical="center" wrapText="1" indent="5"/>
    </xf>
    <xf numFmtId="0" fontId="2" fillId="0" borderId="0" applyAlignment="1" pivotButton="0" quotePrefix="0" xfId="0">
      <alignment horizontal="center" vertical="center" wrapText="1" indent="5"/>
    </xf>
    <xf numFmtId="0" fontId="4" fillId="3" borderId="1" applyAlignment="1" pivotButton="0" quotePrefix="0" xfId="1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1" fontId="0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</cellXfs>
  <cellStyles count="2">
    <cellStyle name="Normal" xfId="0" builtinId="0" hidden="0"/>
    <cellStyle name="Accent1" xfId="1" builtinId="29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495300" cy="685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J19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75" customWidth="1" min="3" max="3"/>
    <col width="18" customWidth="1" min="4" max="4"/>
    <col width="15" customWidth="1" min="5" max="5"/>
    <col width="18" customWidth="1" min="6" max="6"/>
    <col width="15" customWidth="1" min="7" max="7"/>
    <col width="24" customWidth="1" min="8" max="8"/>
    <col width="24" customWidth="1" min="9" max="9"/>
  </cols>
  <sheetData>
    <row r="1" ht="30" customHeight="1">
      <c r="A1" s="1" t="inlineStr">
        <is>
          <t xml:space="preserve">ООО «ЭКЗАМЕН-МЕДИА» Тел.: +7 (495) 641-00-39, +7 (495) 641-00-37 | E-mail: zakaz@examen-media.ru | Сайт: www.examen-media.ru  </t>
        </is>
      </c>
      <c r="J1" s="2" t="n"/>
    </row>
    <row r="2" ht="25" customHeight="1">
      <c r="A2" s="3" t="inlineStr">
        <is>
          <t>Интерактивные учебные пособия дошкольного, начального общего, основного общего, среднего общего образования. (ФГОС)</t>
        </is>
      </c>
    </row>
    <row r="3" ht="40" customHeight="1">
      <c r="A3" s="4" t="inlineStr">
        <is>
          <t>№ п/п</t>
        </is>
      </c>
      <c r="B3" s="4" t="inlineStr">
        <is>
          <t>Серия</t>
        </is>
      </c>
      <c r="C3" s="4" t="inlineStr">
        <is>
          <t>Наименование продукта</t>
        </is>
      </c>
      <c r="D3" s="4" t="inlineStr">
        <is>
          <t>Предмет</t>
        </is>
      </c>
      <c r="E3" s="4" t="inlineStr">
        <is>
          <t>Класс</t>
        </is>
      </c>
      <c r="F3" s="4" t="inlineStr">
        <is>
          <t>Артикул</t>
        </is>
      </c>
      <c r="G3" s="4" t="inlineStr">
        <is>
          <t>Цена, руб.</t>
        </is>
      </c>
      <c r="H3" s="4" t="inlineStr">
        <is>
          <t>Ссылка на описание, демо, видео</t>
        </is>
      </c>
      <c r="I3" s="4" t="inlineStr">
        <is>
          <t>Рег. № ПО в реестре Минкомсвязи РФ</t>
        </is>
      </c>
    </row>
    <row r="4">
      <c r="A4" s="5" t="n">
        <v>1</v>
      </c>
      <c r="B4" s="5" t="inlineStr">
        <is>
          <t>Библиотека электронных образовательных ресурсов. Наглядные уроки</t>
        </is>
      </c>
      <c r="C4" s="6" t="inlineStr">
        <is>
          <t>Библиотека электронных образовательных ресурсов. Английский язык. 6 класс. Наглядные уроки</t>
        </is>
      </c>
      <c r="D4" s="5" t="inlineStr">
        <is>
          <t>Английский язык</t>
        </is>
      </c>
      <c r="E4" s="5" t="inlineStr">
        <is>
          <t>6 класс</t>
        </is>
      </c>
      <c r="F4" s="7" t="inlineStr">
        <is>
          <t>4640008178811</t>
        </is>
      </c>
      <c r="G4" s="5" t="inlineStr">
        <is>
          <t>9600</t>
        </is>
      </c>
      <c r="H4" s="8">
        <f>HYPERLINK("https://examen-media.ru/products/180","Описание")</f>
        <v/>
      </c>
      <c r="I4" s="8">
        <f>HYPERLINK("https://reestr.digital.gov.ru/reestr/2993080/?sphrase_id=5517660","26224")</f>
        <v/>
      </c>
    </row>
    <row r="5">
      <c r="A5" s="9" t="n">
        <v>2</v>
      </c>
      <c r="B5" s="9" t="inlineStr">
        <is>
          <t>Библиотека электронных образовательных ресурсов. Наглядные уроки</t>
        </is>
      </c>
      <c r="C5" s="10" t="inlineStr">
        <is>
          <t>Библиотека электронных образовательных ресурсов. Английский язык. 7 класс. Наглядные уроки</t>
        </is>
      </c>
      <c r="D5" s="9" t="inlineStr">
        <is>
          <t>Английский язык</t>
        </is>
      </c>
      <c r="E5" s="9" t="inlineStr">
        <is>
          <t>7 класс</t>
        </is>
      </c>
      <c r="F5" s="11" t="inlineStr">
        <is>
          <t>4640008178828</t>
        </is>
      </c>
      <c r="G5" s="9" t="inlineStr">
        <is>
          <t>9600</t>
        </is>
      </c>
      <c r="H5" s="12">
        <f>HYPERLINK("https://examen-media.ru/products/198","Описание")</f>
        <v/>
      </c>
      <c r="I5" s="12">
        <f>HYPERLINK("https://reestr.digital.gov.ru/reestr/2993082/?sphrase_id=5517660","26225")</f>
        <v/>
      </c>
    </row>
    <row r="6">
      <c r="A6" s="5" t="n">
        <v>3</v>
      </c>
      <c r="B6" s="5" t="inlineStr">
        <is>
          <t>Библиотека электронных образовательных ресурсов. Наглядные уроки</t>
        </is>
      </c>
      <c r="C6" s="6" t="inlineStr">
        <is>
          <t>Библиотека электронных образовательных ресурсов. Английский язык. 8 класс. Наглядные уроки</t>
        </is>
      </c>
      <c r="D6" s="5" t="inlineStr">
        <is>
          <t>Английский язык</t>
        </is>
      </c>
      <c r="E6" s="5" t="inlineStr">
        <is>
          <t>8 класс</t>
        </is>
      </c>
      <c r="F6" s="7" t="inlineStr">
        <is>
          <t>4640008178835</t>
        </is>
      </c>
      <c r="G6" s="5" t="inlineStr">
        <is>
          <t>9600</t>
        </is>
      </c>
      <c r="H6" s="8">
        <f>HYPERLINK("https://examen-media.ru/products/182","Описание")</f>
        <v/>
      </c>
      <c r="I6" s="8">
        <f>HYPERLINK("https://reestr.digital.gov.ru/reestr/2993090/?sphrase_id=5517660","26228")</f>
        <v/>
      </c>
    </row>
    <row r="7">
      <c r="A7" s="9" t="n">
        <v>4</v>
      </c>
      <c r="B7" s="9" t="inlineStr">
        <is>
          <t>Библиотека электронных образовательных ресурсов. Наглядные уроки</t>
        </is>
      </c>
      <c r="C7" s="10" t="inlineStr">
        <is>
          <t>Библиотека электронных образовательных ресурсов. Английский язык. 9 класс. Наглядные уроки</t>
        </is>
      </c>
      <c r="D7" s="9" t="inlineStr">
        <is>
          <t>Английский язык</t>
        </is>
      </c>
      <c r="E7" s="9" t="inlineStr">
        <is>
          <t>9 класс</t>
        </is>
      </c>
      <c r="F7" s="11" t="inlineStr">
        <is>
          <t>4640008178842</t>
        </is>
      </c>
      <c r="G7" s="9" t="inlineStr">
        <is>
          <t>9600</t>
        </is>
      </c>
      <c r="H7" s="12">
        <f>HYPERLINK("https://examen-media.ru/products/183","Описание")</f>
        <v/>
      </c>
      <c r="I7" s="12">
        <f>HYPERLINK("https://reestr.digital.gov.ru/reestr/2993094/?sphrase_id=5517407","26230")</f>
        <v/>
      </c>
    </row>
    <row r="8">
      <c r="A8" s="5" t="n">
        <v>5</v>
      </c>
      <c r="B8" s="5" t="inlineStr">
        <is>
          <t>Библиотека электронных образовательных ресурсов. Наглядные уроки</t>
        </is>
      </c>
      <c r="C8" s="6" t="inlineStr">
        <is>
          <t>Библиотека электронных образовательных ресурсов. Английский язык. 5 класс. Наглядные уроки</t>
        </is>
      </c>
      <c r="D8" s="5" t="inlineStr">
        <is>
          <t>Английский язык</t>
        </is>
      </c>
      <c r="E8" s="5" t="inlineStr">
        <is>
          <t>5 класс</t>
        </is>
      </c>
      <c r="F8" s="7" t="inlineStr">
        <is>
          <t>4640008178804</t>
        </is>
      </c>
      <c r="G8" s="5" t="inlineStr">
        <is>
          <t>9600</t>
        </is>
      </c>
      <c r="H8" s="8">
        <f>HYPERLINK("https://examen-media.ru/products/178","Описание")</f>
        <v/>
      </c>
      <c r="I8" s="8">
        <f>HYPERLINK("https://reestr.digital.gov.ru/reestr/2993076/?sphrase_id=5517660","26222")</f>
        <v/>
      </c>
    </row>
    <row r="9">
      <c r="A9" s="9" t="n">
        <v>6</v>
      </c>
      <c r="B9" s="9" t="inlineStr">
        <is>
          <t>Наглядная школа 1-4 классы</t>
        </is>
      </c>
      <c r="C9" s="10" t="inlineStr">
        <is>
          <t>Литературное чтение. 1 класс. Устное народное творчество. Русские народные сказки. Литературные сказки. Поэтические страницы. Рассказы для детей</t>
        </is>
      </c>
      <c r="D9" s="9" t="inlineStr">
        <is>
          <t>Литературное чтение.</t>
        </is>
      </c>
      <c r="E9" s="9" t="inlineStr">
        <is>
          <t>1 класс</t>
        </is>
      </c>
      <c r="F9" s="11" t="inlineStr">
        <is>
          <t>4640008176237</t>
        </is>
      </c>
      <c r="G9" s="9" t="inlineStr">
        <is>
          <t>9600</t>
        </is>
      </c>
      <c r="H9" s="12">
        <f>HYPERLINK("https://examen-media.ru/products/42","Описание")</f>
        <v/>
      </c>
      <c r="I9" s="12">
        <f>HYPERLINK("https://reestr.digital.gov.ru/reestr/302395/","1046")</f>
        <v/>
      </c>
    </row>
    <row r="10">
      <c r="A10" s="5" t="n">
        <v>7</v>
      </c>
      <c r="B10" s="5" t="inlineStr">
        <is>
          <t>Наглядная школа 1-4 классы</t>
        </is>
      </c>
      <c r="C10" s="6" t="inlineStr">
        <is>
          <t>Литературное чтение. 2 класс. Поэтические страницы. Миниатюры. Рассказы для детей</t>
        </is>
      </c>
      <c r="D10" s="5" t="inlineStr">
        <is>
          <t>Литературное чтение.</t>
        </is>
      </c>
      <c r="E10" s="5" t="inlineStr">
        <is>
          <t>2 класс</t>
        </is>
      </c>
      <c r="F10" s="7" t="inlineStr">
        <is>
          <t>4640008176251</t>
        </is>
      </c>
      <c r="G10" s="5" t="inlineStr">
        <is>
          <t>9600</t>
        </is>
      </c>
      <c r="H10" s="8">
        <f>HYPERLINK("https://examen-media.ru/products/44","Описание")</f>
        <v/>
      </c>
      <c r="I10" s="8">
        <f>HYPERLINK("https://reestr.digital.gov.ru/reestr/302380/","1031")</f>
        <v/>
      </c>
    </row>
    <row r="11">
      <c r="A11" s="9" t="n">
        <v>8</v>
      </c>
      <c r="B11" s="9" t="inlineStr">
        <is>
          <t>Наглядная школа 1-4 классы</t>
        </is>
      </c>
      <c r="C11" s="10" t="inlineStr">
        <is>
          <t>Литературное чтение. 2 класс. Устное народное творчество. Былины. Богатырские сказки. Сказы</t>
        </is>
      </c>
      <c r="D11" s="9" t="inlineStr">
        <is>
          <t>Литературное чтение.</t>
        </is>
      </c>
      <c r="E11" s="9" t="inlineStr">
        <is>
          <t>2 класс</t>
        </is>
      </c>
      <c r="F11" s="11" t="inlineStr">
        <is>
          <t>4640008176244</t>
        </is>
      </c>
      <c r="G11" s="9" t="inlineStr">
        <is>
          <t>9600</t>
        </is>
      </c>
      <c r="H11" s="12">
        <f>HYPERLINK("https://examen-media.ru/products/43","Описание")</f>
        <v/>
      </c>
      <c r="I11" s="12">
        <f>HYPERLINK("https://reestr.digital.gov.ru/reestr/302393/","1044")</f>
        <v/>
      </c>
    </row>
    <row r="12">
      <c r="A12" s="5" t="n">
        <v>9</v>
      </c>
      <c r="B12" s="5" t="inlineStr">
        <is>
          <t>Наглядная школа 1-4 классы</t>
        </is>
      </c>
      <c r="C12" s="6" t="inlineStr">
        <is>
          <t>Литературное чтение.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</t>
        </is>
      </c>
      <c r="D12" s="5" t="inlineStr">
        <is>
          <t>Литературное чтение.</t>
        </is>
      </c>
      <c r="E12" s="5" t="inlineStr">
        <is>
          <t>3 класс</t>
        </is>
      </c>
      <c r="F12" s="7" t="inlineStr">
        <is>
          <t>4640008176275</t>
        </is>
      </c>
      <c r="G12" s="5" t="inlineStr">
        <is>
          <t>9600</t>
        </is>
      </c>
      <c r="H12" s="8">
        <f>HYPERLINK("https://examen-media.ru/products/46","Описание")</f>
        <v/>
      </c>
      <c r="I12" s="8">
        <f>HYPERLINK("https://reestr.digital.gov.ru/reestr/302394/","1045")</f>
        <v/>
      </c>
    </row>
    <row r="13">
      <c r="A13" s="9" t="n">
        <v>10</v>
      </c>
      <c r="B13" s="9" t="inlineStr">
        <is>
          <t>Наглядная школа 1-4 классы</t>
        </is>
      </c>
      <c r="C13" s="10" t="inlineStr">
        <is>
          <t>Литературное чтение. 3 класс. Творчество народов мира. Басни. Поэтические страницы. Повесть</t>
        </is>
      </c>
      <c r="D13" s="9" t="inlineStr">
        <is>
          <t>Литературное чтение.</t>
        </is>
      </c>
      <c r="E13" s="9" t="inlineStr">
        <is>
          <t>3 класс</t>
        </is>
      </c>
      <c r="F13" s="11" t="inlineStr">
        <is>
          <t>4640008176268</t>
        </is>
      </c>
      <c r="G13" s="9" t="inlineStr">
        <is>
          <t>9600</t>
        </is>
      </c>
      <c r="H13" s="12">
        <f>HYPERLINK("https://examen-media.ru/products/45","Описание")</f>
        <v/>
      </c>
      <c r="I13" s="12">
        <f>HYPERLINK("https://reestr.digital.gov.ru/reestr/302383/","1034")</f>
        <v/>
      </c>
    </row>
    <row r="14">
      <c r="A14" s="5" t="n">
        <v>11</v>
      </c>
      <c r="B14" s="5" t="inlineStr">
        <is>
          <t>Наглядная школа 1-4 классы</t>
        </is>
      </c>
      <c r="C14" s="6" t="inlineStr">
        <is>
          <t>Литературное чтение. 4 класс. Книги Древней Руси. Страницы старины седой. Писатели и поэты XIX в.</t>
        </is>
      </c>
      <c r="D14" s="5" t="inlineStr">
        <is>
          <t>Литературное чтение.</t>
        </is>
      </c>
      <c r="E14" s="5" t="inlineStr">
        <is>
          <t>4 класс</t>
        </is>
      </c>
      <c r="F14" s="7" t="inlineStr">
        <is>
          <t>4640008176282</t>
        </is>
      </c>
      <c r="G14" s="5" t="inlineStr">
        <is>
          <t>9600</t>
        </is>
      </c>
      <c r="H14" s="8">
        <f>HYPERLINK("https://examen-media.ru/products/47","Описание")</f>
        <v/>
      </c>
      <c r="I14" s="8">
        <f>HYPERLINK("https://reestr.digital.gov.ru/reestr/302387/","1038")</f>
        <v/>
      </c>
    </row>
    <row r="15">
      <c r="A15" s="9" t="n">
        <v>12</v>
      </c>
      <c r="B15" s="9" t="inlineStr">
        <is>
          <t>Наглядная школа 1-4 классы</t>
        </is>
      </c>
      <c r="C15" s="10" t="inlineStr">
        <is>
          <t>Литературное чтение. 4 класс. Писатели и поэты XX в. Поэтические страницы. Зарубежные писатели. Словари, справочники, энциклопедии</t>
        </is>
      </c>
      <c r="D15" s="9" t="inlineStr">
        <is>
          <t>Литературное чтение.</t>
        </is>
      </c>
      <c r="E15" s="9" t="inlineStr">
        <is>
          <t>4 класс</t>
        </is>
      </c>
      <c r="F15" s="11" t="inlineStr">
        <is>
          <t>4640008176299</t>
        </is>
      </c>
      <c r="G15" s="9" t="inlineStr">
        <is>
          <t>9600</t>
        </is>
      </c>
      <c r="H15" s="12">
        <f>HYPERLINK("https://examen-media.ru/products/48","Описание")</f>
        <v/>
      </c>
      <c r="I15" s="12">
        <f>HYPERLINK("https://reestr.digital.gov.ru/reestr/302382/","1033")</f>
        <v/>
      </c>
    </row>
    <row r="16">
      <c r="A16" s="5" t="n">
        <v>13</v>
      </c>
      <c r="B16" s="5" t="inlineStr">
        <is>
          <t>Наглядная школа 1-4 классы</t>
        </is>
      </c>
      <c r="C16" s="6" t="inlineStr">
        <is>
          <t>Математика. 1 класс. Числа до 20. Числа и величины. Арифметические действия. Геометрические фигуры и величины. Текстовые задачи. Пространственные отношения</t>
        </is>
      </c>
      <c r="D16" s="5" t="inlineStr">
        <is>
          <t>Математика</t>
        </is>
      </c>
      <c r="E16" s="5" t="inlineStr">
        <is>
          <t>1 класс</t>
        </is>
      </c>
      <c r="F16" s="7" t="inlineStr">
        <is>
          <t>4640008176091</t>
        </is>
      </c>
      <c r="G16" s="5" t="inlineStr">
        <is>
          <t>9600</t>
        </is>
      </c>
      <c r="H16" s="8">
        <f>HYPERLINK("https://examen-media.ru/products/28","Описание")</f>
        <v/>
      </c>
      <c r="I16" s="8">
        <f>HYPERLINK("https://reestr.digital.gov.ru/reestr/302386/","1037")</f>
        <v/>
      </c>
    </row>
    <row r="17">
      <c r="A17" s="9" t="n">
        <v>14</v>
      </c>
      <c r="B17" s="9" t="inlineStr">
        <is>
          <t>Наглядная школа 1-4 классы</t>
        </is>
      </c>
      <c r="C17" s="10" t="inlineStr">
        <is>
          <t>Математика. 2 класс. Геометрические фигуры и величины. Текстовые задачи. Пространственные отношения</t>
        </is>
      </c>
      <c r="D17" s="9" t="inlineStr">
        <is>
          <t>Математика</t>
        </is>
      </c>
      <c r="E17" s="9" t="inlineStr">
        <is>
          <t>2 класс</t>
        </is>
      </c>
      <c r="F17" s="11" t="inlineStr">
        <is>
          <t>4640008176114</t>
        </is>
      </c>
      <c r="G17" s="9" t="inlineStr">
        <is>
          <t>9600</t>
        </is>
      </c>
      <c r="H17" s="12">
        <f>HYPERLINK("https://examen-media.ru/products/30","Описание")</f>
        <v/>
      </c>
      <c r="I17" s="12">
        <f>HYPERLINK("https://reestr.digital.gov.ru/reestr/302384/","1035")</f>
        <v/>
      </c>
    </row>
    <row r="18">
      <c r="A18" s="5" t="n">
        <v>15</v>
      </c>
      <c r="B18" s="5" t="inlineStr">
        <is>
          <t>Наглядная школа 1-4 классы</t>
        </is>
      </c>
      <c r="C18" s="6" t="inlineStr">
        <is>
          <t>Математика. 2 класс. Числа до 100. Числа и величины. Арифметические действия</t>
        </is>
      </c>
      <c r="D18" s="5" t="inlineStr">
        <is>
          <t>Математика</t>
        </is>
      </c>
      <c r="E18" s="5" t="inlineStr">
        <is>
          <t>2 класс</t>
        </is>
      </c>
      <c r="F18" s="7" t="inlineStr">
        <is>
          <t>4640008176107</t>
        </is>
      </c>
      <c r="G18" s="5" t="inlineStr">
        <is>
          <t>9600</t>
        </is>
      </c>
      <c r="H18" s="8">
        <f>HYPERLINK("https://examen-media.ru/products/29","Описание")</f>
        <v/>
      </c>
      <c r="I18" s="8">
        <f>HYPERLINK("https://reestr.digital.gov.ru/reestr/302385/","1036")</f>
        <v/>
      </c>
    </row>
    <row r="19">
      <c r="A19" s="9" t="n">
        <v>16</v>
      </c>
      <c r="B19" s="9" t="inlineStr">
        <is>
          <t>Наглядная школа 1-4 классы</t>
        </is>
      </c>
      <c r="C19" s="10" t="inlineStr">
        <is>
          <t>Математика. 3 класс. Геометрические фигуры и величины. Текстовые задачи. Пространственные отношения</t>
        </is>
      </c>
      <c r="D19" s="9" t="inlineStr">
        <is>
          <t>Математика</t>
        </is>
      </c>
      <c r="E19" s="9" t="inlineStr">
        <is>
          <t>3 класс</t>
        </is>
      </c>
      <c r="F19" s="11" t="inlineStr">
        <is>
          <t>4640008176138</t>
        </is>
      </c>
      <c r="G19" s="9" t="inlineStr">
        <is>
          <t>9600</t>
        </is>
      </c>
      <c r="H19" s="12">
        <f>HYPERLINK("https://examen-media.ru/products/32","Описание")</f>
        <v/>
      </c>
      <c r="I19" s="12">
        <f>HYPERLINK("https://reestr.digital.gov.ru/reestr/302392/","1043")</f>
        <v/>
      </c>
    </row>
    <row r="20">
      <c r="A20" s="5" t="n">
        <v>17</v>
      </c>
      <c r="B20" s="5" t="inlineStr">
        <is>
          <t>Наглядная школа 1-4 классы</t>
        </is>
      </c>
      <c r="C20" s="6" t="inlineStr">
        <is>
          <t>Математика. 3 класс. Числа до 1000. Числа и величины. Арифметические действия</t>
        </is>
      </c>
      <c r="D20" s="5" t="inlineStr">
        <is>
          <t>Математика</t>
        </is>
      </c>
      <c r="E20" s="5" t="inlineStr">
        <is>
          <t>3 класс</t>
        </is>
      </c>
      <c r="F20" s="7" t="inlineStr">
        <is>
          <t>4640008176121</t>
        </is>
      </c>
      <c r="G20" s="5" t="inlineStr">
        <is>
          <t>9600</t>
        </is>
      </c>
      <c r="H20" s="8">
        <f>HYPERLINK("https://examen-media.ru/products/31","Описание")</f>
        <v/>
      </c>
      <c r="I20" s="8">
        <f>HYPERLINK("https://reestr.digital.gov.ru/reestr/302381/","1032")</f>
        <v/>
      </c>
    </row>
    <row r="21">
      <c r="A21" s="9" t="n">
        <v>18</v>
      </c>
      <c r="B21" s="9" t="inlineStr">
        <is>
          <t>Наглядная школа 1-4 классы</t>
        </is>
      </c>
      <c r="C21" s="10" t="inlineStr">
        <is>
          <t>Математика. 4 класс. Геометрические фигуры и величины. Текстовые задачи. Пространственные отношения</t>
        </is>
      </c>
      <c r="D21" s="9" t="inlineStr">
        <is>
          <t>Математика</t>
        </is>
      </c>
      <c r="E21" s="9" t="inlineStr">
        <is>
          <t>4 класс</t>
        </is>
      </c>
      <c r="F21" s="11" t="inlineStr">
        <is>
          <t>4640008176152</t>
        </is>
      </c>
      <c r="G21" s="9" t="inlineStr">
        <is>
          <t>9600</t>
        </is>
      </c>
      <c r="H21" s="12">
        <f>HYPERLINK("https://examen-media.ru/products/34","Описание")</f>
        <v/>
      </c>
      <c r="I21" s="12">
        <f>HYPERLINK("https://reestr.digital.gov.ru/reestr/302390/","1041")</f>
        <v/>
      </c>
    </row>
    <row r="22">
      <c r="A22" s="5" t="n">
        <v>19</v>
      </c>
      <c r="B22" s="5" t="inlineStr">
        <is>
          <t>Наглядная школа 1-4 классы</t>
        </is>
      </c>
      <c r="C22" s="6" t="inlineStr">
        <is>
          <t>Математика. 4 класс. Числа до 1 000 000. Числа и величины. Арифметические действия</t>
        </is>
      </c>
      <c r="D22" s="5" t="inlineStr">
        <is>
          <t>Математика</t>
        </is>
      </c>
      <c r="E22" s="5" t="inlineStr">
        <is>
          <t>4 класс</t>
        </is>
      </c>
      <c r="F22" s="7" t="inlineStr">
        <is>
          <t>4640008176145</t>
        </is>
      </c>
      <c r="G22" s="5" t="inlineStr">
        <is>
          <t>9600</t>
        </is>
      </c>
      <c r="H22" s="8">
        <f>HYPERLINK("https://examen-media.ru/products/33","Описание")</f>
        <v/>
      </c>
      <c r="I22" s="8">
        <f>HYPERLINK("https://reestr.digital.gov.ru/reestr/302391/","1042")</f>
        <v/>
      </c>
    </row>
    <row r="23">
      <c r="A23" s="9" t="n">
        <v>20</v>
      </c>
      <c r="B23" s="9" t="inlineStr">
        <is>
          <t>Наглядная школа 1-4 классы</t>
        </is>
      </c>
      <c r="C23" s="10" t="inlineStr">
        <is>
          <t>ОБЖ. Здоровье человека. Правила поведения дома, на улице, на дороге, в лесу</t>
        </is>
      </c>
      <c r="D23" s="9" t="inlineStr">
        <is>
          <t>Обж</t>
        </is>
      </c>
      <c r="E23" s="9" t="inlineStr">
        <is>
          <t>1, 2, 3, 4 классы</t>
        </is>
      </c>
      <c r="F23" s="11" t="inlineStr">
        <is>
          <t>4640008176305</t>
        </is>
      </c>
      <c r="G23" s="9" t="inlineStr">
        <is>
          <t>9600</t>
        </is>
      </c>
      <c r="H23" s="12">
        <f>HYPERLINK("https://examen-media.ru/products/50","Описание")</f>
        <v/>
      </c>
      <c r="I23" s="12">
        <f>HYPERLINK("https://reestr.digital.gov.ru/reestr/302388/","1039")</f>
        <v/>
      </c>
    </row>
    <row r="24">
      <c r="A24" s="5" t="n">
        <v>21</v>
      </c>
      <c r="B24" s="5" t="inlineStr">
        <is>
          <t>Наглядная школа 1-4 классы</t>
        </is>
      </c>
      <c r="C24" s="6" t="inlineStr">
        <is>
          <t>Окружающий мир. 1 класс. Человек и природа. Человек и общество. Правила безопасной жизни</t>
        </is>
      </c>
      <c r="D24" s="5" t="inlineStr">
        <is>
          <t>Окружающий мир</t>
        </is>
      </c>
      <c r="E24" s="5" t="inlineStr">
        <is>
          <t>1 класс</t>
        </is>
      </c>
      <c r="F24" s="7" t="inlineStr">
        <is>
          <t>4640008176022</t>
        </is>
      </c>
      <c r="G24" s="5" t="inlineStr">
        <is>
          <t>9600</t>
        </is>
      </c>
      <c r="H24" s="8">
        <f>HYPERLINK("https://examen-media.ru/products/21","Описание")</f>
        <v/>
      </c>
      <c r="I24" s="8">
        <f>HYPERLINK("https://reestr.digital.gov.ru/reestr/302449/","1100")</f>
        <v/>
      </c>
    </row>
    <row r="25">
      <c r="A25" s="9" t="n">
        <v>22</v>
      </c>
      <c r="B25" s="9" t="inlineStr">
        <is>
          <t>Наглядная школа 1-4 классы</t>
        </is>
      </c>
      <c r="C25" s="10" t="inlineStr">
        <is>
          <t>Окружающий мир. 2 класс. Человек и общество</t>
        </is>
      </c>
      <c r="D25" s="9" t="inlineStr">
        <is>
          <t>Окружающий мир</t>
        </is>
      </c>
      <c r="E25" s="9" t="inlineStr">
        <is>
          <t>2 класс</t>
        </is>
      </c>
      <c r="F25" s="11" t="inlineStr">
        <is>
          <t>4640008176435</t>
        </is>
      </c>
      <c r="G25" s="9" t="inlineStr">
        <is>
          <t>9600</t>
        </is>
      </c>
      <c r="H25" s="12">
        <f>HYPERLINK("https://examen-media.ru/products/23","Описание")</f>
        <v/>
      </c>
      <c r="I25" s="12">
        <f>HYPERLINK("https://reestr.digital.gov.ru/reestr/302442/","1093")</f>
        <v/>
      </c>
    </row>
    <row r="26">
      <c r="A26" s="5" t="n">
        <v>23</v>
      </c>
      <c r="B26" s="5" t="inlineStr">
        <is>
          <t>Наглядная школа 1-4 классы</t>
        </is>
      </c>
      <c r="C26" s="6" t="inlineStr">
        <is>
          <t>Окружающий мир. 2 класс. Человек и природа</t>
        </is>
      </c>
      <c r="D26" s="5" t="inlineStr">
        <is>
          <t>Окружающий мир</t>
        </is>
      </c>
      <c r="E26" s="5" t="inlineStr">
        <is>
          <t>2 класс</t>
        </is>
      </c>
      <c r="F26" s="7" t="inlineStr">
        <is>
          <t>4640008176039</t>
        </is>
      </c>
      <c r="G26" s="5" t="inlineStr">
        <is>
          <t>9600</t>
        </is>
      </c>
      <c r="H26" s="8">
        <f>HYPERLINK("https://examen-media.ru/products/22","Описание")</f>
        <v/>
      </c>
      <c r="I26" s="8">
        <f>HYPERLINK("https://reestr.digital.gov.ru/reestr/302448/","1099")</f>
        <v/>
      </c>
    </row>
    <row r="27">
      <c r="A27" s="9" t="n">
        <v>24</v>
      </c>
      <c r="B27" s="9" t="inlineStr">
        <is>
          <t>Наглядная школа 1-4 классы</t>
        </is>
      </c>
      <c r="C27" s="10" t="inlineStr">
        <is>
          <t>Окружающий мир. 3 класс. Человек и общество. Правила безопасной жизни</t>
        </is>
      </c>
      <c r="D27" s="9" t="inlineStr">
        <is>
          <t>Окружающий мир</t>
        </is>
      </c>
      <c r="E27" s="9" t="inlineStr">
        <is>
          <t>3 класс</t>
        </is>
      </c>
      <c r="F27" s="11" t="inlineStr">
        <is>
          <t>4640008176442</t>
        </is>
      </c>
      <c r="G27" s="9" t="inlineStr">
        <is>
          <t>9600</t>
        </is>
      </c>
      <c r="H27" s="12">
        <f>HYPERLINK("https://examen-media.ru/products/25","Описание")</f>
        <v/>
      </c>
      <c r="I27" s="12">
        <f>HYPERLINK("https://reestr.digital.gov.ru/reestr/302447/","1098")</f>
        <v/>
      </c>
    </row>
    <row r="28">
      <c r="A28" s="5" t="n">
        <v>25</v>
      </c>
      <c r="B28" s="5" t="inlineStr">
        <is>
          <t>Наглядная школа 1-4 классы</t>
        </is>
      </c>
      <c r="C28" s="6" t="inlineStr">
        <is>
          <t>Окружающий мир. 3 класс. Человек и природа</t>
        </is>
      </c>
      <c r="D28" s="5" t="inlineStr">
        <is>
          <t>Окружающий мир</t>
        </is>
      </c>
      <c r="E28" s="5" t="inlineStr">
        <is>
          <t>3 класс</t>
        </is>
      </c>
      <c r="F28" s="7" t="inlineStr">
        <is>
          <t>4640008176459</t>
        </is>
      </c>
      <c r="G28" s="5" t="inlineStr">
        <is>
          <t>9600</t>
        </is>
      </c>
      <c r="H28" s="8">
        <f>HYPERLINK("https://examen-media.ru/products/24","Описание")</f>
        <v/>
      </c>
      <c r="I28" s="8">
        <f>HYPERLINK("https://reestr.digital.gov.ru/reestr/302446/","1097")</f>
        <v/>
      </c>
    </row>
    <row r="29">
      <c r="A29" s="9" t="n">
        <v>26</v>
      </c>
      <c r="B29" s="9" t="inlineStr">
        <is>
          <t>Наглядная школа 1-4 классы</t>
        </is>
      </c>
      <c r="C29" s="10" t="inlineStr">
        <is>
          <t>Окружающий мир. 4 класс. История России</t>
        </is>
      </c>
      <c r="D29" s="9" t="inlineStr">
        <is>
          <t>Окружающий мир</t>
        </is>
      </c>
      <c r="E29" s="9" t="inlineStr">
        <is>
          <t>4 класс</t>
        </is>
      </c>
      <c r="F29" s="11" t="inlineStr">
        <is>
          <t>4640008176466</t>
        </is>
      </c>
      <c r="G29" s="9" t="inlineStr">
        <is>
          <t>9600</t>
        </is>
      </c>
      <c r="H29" s="12">
        <f>HYPERLINK("https://examen-media.ru/products/27","Описание")</f>
        <v/>
      </c>
      <c r="I29" s="12">
        <f>HYPERLINK("https://reestr.digital.gov.ru/reestr/302445/","1096")</f>
        <v/>
      </c>
    </row>
    <row r="30">
      <c r="A30" s="5" t="n">
        <v>27</v>
      </c>
      <c r="B30" s="5" t="inlineStr">
        <is>
          <t>Наглядная школа 1-4 классы</t>
        </is>
      </c>
      <c r="C30" s="6" t="inlineStr">
        <is>
          <t>Окружающий мир. 4 класс. Человек и природа. Человек и общество</t>
        </is>
      </c>
      <c r="D30" s="5" t="inlineStr">
        <is>
          <t>Окружающий мир</t>
        </is>
      </c>
      <c r="E30" s="5" t="inlineStr">
        <is>
          <t>4 класс</t>
        </is>
      </c>
      <c r="F30" s="7" t="inlineStr">
        <is>
          <t>4640008176473</t>
        </is>
      </c>
      <c r="G30" s="5" t="inlineStr">
        <is>
          <t>9600</t>
        </is>
      </c>
      <c r="H30" s="8">
        <f>HYPERLINK("https://examen-media.ru/products/26","Описание")</f>
        <v/>
      </c>
      <c r="I30" s="8">
        <f>HYPERLINK("https://reestr.digital.gov.ru/reestr/302444/","1095")</f>
        <v/>
      </c>
    </row>
    <row r="31">
      <c r="A31" s="9" t="n">
        <v>28</v>
      </c>
      <c r="B31" s="9" t="inlineStr">
        <is>
          <t>Наглядная школа 1-4 классы</t>
        </is>
      </c>
      <c r="C31" s="10" t="inlineStr">
        <is>
          <t>Русский язык. 1 класс. Звуки и буквы. Синтаксис. Состав слова. Орфография</t>
        </is>
      </c>
      <c r="D31" s="9" t="inlineStr">
        <is>
          <t>Русский язык</t>
        </is>
      </c>
      <c r="E31" s="9" t="inlineStr">
        <is>
          <t>1 класс</t>
        </is>
      </c>
      <c r="F31" s="11" t="inlineStr">
        <is>
          <t>4640008176169</t>
        </is>
      </c>
      <c r="G31" s="9" t="inlineStr">
        <is>
          <t>9600</t>
        </is>
      </c>
      <c r="H31" s="12">
        <f>HYPERLINK("https://examen-media.ru/products/35","Описание")</f>
        <v/>
      </c>
      <c r="I31" s="12">
        <f>HYPERLINK("https://reestr.digital.gov.ru/reestr/302443/","1094")</f>
        <v/>
      </c>
    </row>
    <row r="32">
      <c r="A32" s="5" t="n">
        <v>29</v>
      </c>
      <c r="B32" s="5" t="inlineStr">
        <is>
          <t>Наглядная школа 1-4 классы</t>
        </is>
      </c>
      <c r="C32" s="6" t="inlineStr">
        <is>
          <t>Русский язык. 2 класс. Синтаксис и пунктуация. Лексика. Состав слова. Части речи</t>
        </is>
      </c>
      <c r="D32" s="5" t="inlineStr">
        <is>
          <t>Русский язык</t>
        </is>
      </c>
      <c r="E32" s="5" t="inlineStr">
        <is>
          <t>2 класс</t>
        </is>
      </c>
      <c r="F32" s="7" t="inlineStr">
        <is>
          <t>4640008176206</t>
        </is>
      </c>
      <c r="G32" s="5" t="inlineStr">
        <is>
          <t>9600</t>
        </is>
      </c>
      <c r="H32" s="8">
        <f>HYPERLINK("https://examen-media.ru/products/37","Описание")</f>
        <v/>
      </c>
      <c r="I32" s="8">
        <f>HYPERLINK("https://reestr.digital.gov.ru/reestr/302441/","1092")</f>
        <v/>
      </c>
    </row>
    <row r="33">
      <c r="A33" s="9" t="n">
        <v>30</v>
      </c>
      <c r="B33" s="9" t="inlineStr">
        <is>
          <t>Наглядная школа 1-4 классы</t>
        </is>
      </c>
      <c r="C33" s="10" t="inlineStr">
        <is>
          <t>Русский язык. 2 класс. Слово, текст, предложение. Звуки и буквы. Орфография</t>
        </is>
      </c>
      <c r="D33" s="9" t="inlineStr">
        <is>
          <t>Русский язык</t>
        </is>
      </c>
      <c r="E33" s="9" t="inlineStr">
        <is>
          <t>2 класс</t>
        </is>
      </c>
      <c r="F33" s="11" t="inlineStr">
        <is>
          <t>4640008176176</t>
        </is>
      </c>
      <c r="G33" s="9" t="inlineStr">
        <is>
          <t>9600</t>
        </is>
      </c>
      <c r="H33" s="12">
        <f>HYPERLINK("https://examen-media.ru/products/36","Описание")</f>
        <v/>
      </c>
      <c r="I33" s="12">
        <f>HYPERLINK("https://reestr.digital.gov.ru/reestr/302463/","1114")</f>
        <v/>
      </c>
    </row>
    <row r="34">
      <c r="A34" s="5" t="n">
        <v>31</v>
      </c>
      <c r="B34" s="5" t="inlineStr">
        <is>
          <t>Наглядная школа 1-4 классы</t>
        </is>
      </c>
      <c r="C34" s="6" t="inlineStr">
        <is>
          <t>Русский язык. 3 класс. Слово, текст, предложение. Состав слова. Орфография</t>
        </is>
      </c>
      <c r="D34" s="5" t="inlineStr">
        <is>
          <t>Русский язык</t>
        </is>
      </c>
      <c r="E34" s="5" t="inlineStr">
        <is>
          <t>3 класс</t>
        </is>
      </c>
      <c r="F34" s="7" t="inlineStr">
        <is>
          <t>4640008176190</t>
        </is>
      </c>
      <c r="G34" s="5" t="inlineStr">
        <is>
          <t>9600</t>
        </is>
      </c>
      <c r="H34" s="8">
        <f>HYPERLINK("https://examen-media.ru/products/38","Описание")</f>
        <v/>
      </c>
      <c r="I34" s="8">
        <f>HYPERLINK("https://reestr.digital.gov.ru/reestr/302451/","1102")</f>
        <v/>
      </c>
    </row>
    <row r="35">
      <c r="A35" s="9" t="n">
        <v>32</v>
      </c>
      <c r="B35" s="9" t="inlineStr">
        <is>
          <t>Наглядная школа 1-4 классы</t>
        </is>
      </c>
      <c r="C35" s="10" t="inlineStr">
        <is>
          <t>Русский язык. 3 класс. Части речи. Лексика. Синтаксис и пунктуация</t>
        </is>
      </c>
      <c r="D35" s="9" t="inlineStr">
        <is>
          <t>Русский язык</t>
        </is>
      </c>
      <c r="E35" s="9" t="inlineStr">
        <is>
          <t>3 класс</t>
        </is>
      </c>
      <c r="F35" s="11" t="inlineStr">
        <is>
          <t>4640008176183</t>
        </is>
      </c>
      <c r="G35" s="9" t="inlineStr">
        <is>
          <t>9600</t>
        </is>
      </c>
      <c r="H35" s="12">
        <f>HYPERLINK("https://examen-media.ru/products/39","Описание")</f>
        <v/>
      </c>
      <c r="I35" s="12">
        <f>HYPERLINK("https://reestr.digital.gov.ru/reestr/302462/","1113")</f>
        <v/>
      </c>
    </row>
    <row r="36">
      <c r="A36" s="5" t="n">
        <v>33</v>
      </c>
      <c r="B36" s="5" t="inlineStr">
        <is>
          <t>Наглядная школа 1-4 классы</t>
        </is>
      </c>
      <c r="C36" s="6" t="inlineStr">
        <is>
          <t>Русский язык. 4 класс. Звуки и буквы. Состав слова. Слово, текст, предложение. Синтаксис и пунктуация. Лексика</t>
        </is>
      </c>
      <c r="D36" s="5" t="inlineStr">
        <is>
          <t>Русский язык</t>
        </is>
      </c>
      <c r="E36" s="5" t="inlineStr">
        <is>
          <t>4 класс</t>
        </is>
      </c>
      <c r="F36" s="7" t="inlineStr">
        <is>
          <t>4640008176213</t>
        </is>
      </c>
      <c r="G36" s="5" t="inlineStr">
        <is>
          <t>9600</t>
        </is>
      </c>
      <c r="H36" s="8">
        <f>HYPERLINK("https://examen-media.ru/products/40","Описание")</f>
        <v/>
      </c>
      <c r="I36" s="8">
        <f>HYPERLINK("https://reestr.digital.gov.ru/reestr/302461/","1112")</f>
        <v/>
      </c>
    </row>
    <row r="37">
      <c r="A37" s="9" t="n">
        <v>34</v>
      </c>
      <c r="B37" s="9" t="inlineStr">
        <is>
          <t>Наглядная школа 1-4 классы</t>
        </is>
      </c>
      <c r="C37" s="10" t="inlineStr">
        <is>
          <t>Русский язык. 4 класс. Части речи. Орфография</t>
        </is>
      </c>
      <c r="D37" s="9" t="inlineStr">
        <is>
          <t>Русский язык</t>
        </is>
      </c>
      <c r="E37" s="9" t="inlineStr">
        <is>
          <t>4 класс</t>
        </is>
      </c>
      <c r="F37" s="11" t="inlineStr">
        <is>
          <t>4640008176220</t>
        </is>
      </c>
      <c r="G37" s="9" t="inlineStr">
        <is>
          <t>9600</t>
        </is>
      </c>
      <c r="H37" s="12">
        <f>HYPERLINK("https://examen-media.ru/products/41","Описание")</f>
        <v/>
      </c>
      <c r="I37" s="12">
        <f>HYPERLINK("https://reestr.digital.gov.ru/reestr/302460/","1111")</f>
        <v/>
      </c>
    </row>
    <row r="38">
      <c r="A38" s="5" t="n">
        <v>35</v>
      </c>
      <c r="B38" s="5" t="inlineStr">
        <is>
          <t>Наглядная школа 1-4 классы</t>
        </is>
      </c>
      <c r="C38" s="6" t="inlineStr">
        <is>
          <t>Технология. Работа с бумагой, природными материалами, тканью, пластилином. Конструирование</t>
        </is>
      </c>
      <c r="D38" s="5" t="inlineStr">
        <is>
          <t>Технология</t>
        </is>
      </c>
      <c r="E38" s="5" t="inlineStr">
        <is>
          <t>1, 2, 3, 4 классы</t>
        </is>
      </c>
      <c r="F38" s="7" t="inlineStr">
        <is>
          <t>4640008176312</t>
        </is>
      </c>
      <c r="G38" s="5" t="inlineStr">
        <is>
          <t>9600</t>
        </is>
      </c>
      <c r="H38" s="8">
        <f>HYPERLINK("https://examen-media.ru/products/51","Описание")</f>
        <v/>
      </c>
      <c r="I38" s="8">
        <f>HYPERLINK("https://reestr.digital.gov.ru/reestr/302389/","1040")</f>
        <v/>
      </c>
    </row>
    <row r="39">
      <c r="A39" s="9" t="n">
        <v>36</v>
      </c>
      <c r="B39" s="9" t="inlineStr">
        <is>
          <t>Наглядная школа 1-4 классы. Сетевая версия</t>
        </is>
      </c>
      <c r="C39" s="10" t="inlineStr">
        <is>
          <t>Сетевая версия. 1 класс. Математика. Русский язык. Окружающий мир. Литературное чтение</t>
        </is>
      </c>
      <c r="D39" s="9" t="inlineStr">
        <is>
          <t>Литературное чтение, математика, окружающий мир, русский язык</t>
        </is>
      </c>
      <c r="E39" s="9" t="inlineStr">
        <is>
          <t>1 класс</t>
        </is>
      </c>
      <c r="F39" s="11" t="inlineStr">
        <is>
          <t>4640008174615</t>
        </is>
      </c>
      <c r="G39" s="9" t="inlineStr">
        <is>
          <t>67600</t>
        </is>
      </c>
      <c r="H39" s="12">
        <f>HYPERLINK("https://examen-media.ru/products/52","Описание")</f>
        <v/>
      </c>
      <c r="I39" s="12">
        <f>HYPERLINK("https://reestr.digital.gov.ru/reestr/302827/","1477")</f>
        <v/>
      </c>
    </row>
    <row r="40">
      <c r="A40" s="5" t="n">
        <v>37</v>
      </c>
      <c r="B40" s="5" t="inlineStr">
        <is>
          <t>Наглядная школа 1-4 классы. Сетевая версия</t>
        </is>
      </c>
      <c r="C40" s="6" t="inlineStr">
        <is>
          <t>Сетевая версия. 2 класс. Математика. Русский язык. Окружающий мир. Литературное чтение</t>
        </is>
      </c>
      <c r="D40" s="5" t="inlineStr">
        <is>
          <t>Литературное чтение, математика, окружающий мир, русский язык</t>
        </is>
      </c>
      <c r="E40" s="5" t="inlineStr">
        <is>
          <t>2 класс</t>
        </is>
      </c>
      <c r="F40" s="7" t="inlineStr">
        <is>
          <t>4640008174622</t>
        </is>
      </c>
      <c r="G40" s="5" t="inlineStr">
        <is>
          <t>67600</t>
        </is>
      </c>
      <c r="H40" s="8">
        <f>HYPERLINK("https://examen-media.ru/products/53","Описание")</f>
        <v/>
      </c>
      <c r="I40" s="8">
        <f>HYPERLINK("https://reestr.digital.gov.ru/reestr/302800/","1450")</f>
        <v/>
      </c>
    </row>
    <row r="41">
      <c r="A41" s="9" t="n">
        <v>38</v>
      </c>
      <c r="B41" s="9" t="inlineStr">
        <is>
          <t>Наглядная школа 1-4 классы. Сетевая версия</t>
        </is>
      </c>
      <c r="C41" s="10" t="inlineStr">
        <is>
          <t>Сетевая версия. 3 класс. Математика. Русский язык. Окружающий мир. Литературное чтение</t>
        </is>
      </c>
      <c r="D41" s="9" t="inlineStr">
        <is>
          <t>Литературное чтение, математика, окружающий мир, русский язык</t>
        </is>
      </c>
      <c r="E41" s="9" t="inlineStr">
        <is>
          <t>3 класс</t>
        </is>
      </c>
      <c r="F41" s="11" t="inlineStr">
        <is>
          <t>4640008174639</t>
        </is>
      </c>
      <c r="G41" s="9" t="inlineStr">
        <is>
          <t>67600</t>
        </is>
      </c>
      <c r="H41" s="12">
        <f>HYPERLINK("https://examen-media.ru/products/54","Описание")</f>
        <v/>
      </c>
      <c r="I41" s="12">
        <f>HYPERLINK("https://reestr.digital.gov.ru/reestr/302807/","1457")</f>
        <v/>
      </c>
    </row>
    <row r="42">
      <c r="A42" s="5" t="n">
        <v>39</v>
      </c>
      <c r="B42" s="5" t="inlineStr">
        <is>
          <t>Наглядная школа 1-4 классы. Сетевая версия</t>
        </is>
      </c>
      <c r="C42" s="6" t="inlineStr">
        <is>
          <t>Сетевая версия. 4 класс. Математика. Русский язык. Окружающий мир. Литературное чтение</t>
        </is>
      </c>
      <c r="D42" s="5" t="inlineStr">
        <is>
          <t>Литературное чтение, математика, окружающий мир, русский язык</t>
        </is>
      </c>
      <c r="E42" s="5" t="inlineStr">
        <is>
          <t>4 класс</t>
        </is>
      </c>
      <c r="F42" s="7" t="inlineStr">
        <is>
          <t>4640008174646</t>
        </is>
      </c>
      <c r="G42" s="5" t="inlineStr">
        <is>
          <t>67600</t>
        </is>
      </c>
      <c r="H42" s="8">
        <f>HYPERLINK("https://examen-media.ru/products/55","Описание")</f>
        <v/>
      </c>
      <c r="I42" s="8">
        <f>HYPERLINK("https://reestr.digital.gov.ru/reestr/302806/","1456")</f>
        <v/>
      </c>
    </row>
    <row r="43">
      <c r="A43" s="9" t="n">
        <v>40</v>
      </c>
      <c r="B43" s="9" t="inlineStr">
        <is>
          <t>Наглядная школа 1-4 классы. Сетевая версия</t>
        </is>
      </c>
      <c r="C43" s="10" t="inlineStr">
        <is>
          <t>Сетевая версия. Тесты. Литературное чтение. 1 класс</t>
        </is>
      </c>
      <c r="D43" s="9" t="inlineStr">
        <is>
          <t>Литературное чтение.</t>
        </is>
      </c>
      <c r="E43" s="9" t="inlineStr">
        <is>
          <t>1 класс</t>
        </is>
      </c>
      <c r="F43" s="11" t="inlineStr">
        <is>
          <t>4640008176688</t>
        </is>
      </c>
      <c r="G43" s="9" t="inlineStr">
        <is>
          <t>6400</t>
        </is>
      </c>
      <c r="H43" s="12">
        <f>HYPERLINK("https://examen-media.ru/products/65","Описание")</f>
        <v/>
      </c>
      <c r="I43" s="12">
        <f>HYPERLINK("https://reestr.digital.gov.ru/reestr/302818/","1468")</f>
        <v/>
      </c>
    </row>
    <row r="44">
      <c r="A44" s="5" t="n">
        <v>41</v>
      </c>
      <c r="B44" s="5" t="inlineStr">
        <is>
          <t>Наглядная школа 1-4 классы. Сетевая версия</t>
        </is>
      </c>
      <c r="C44" s="6" t="inlineStr">
        <is>
          <t>Сетевая версия. Тесты. Литературное чтение. 2 класс</t>
        </is>
      </c>
      <c r="D44" s="5" t="inlineStr">
        <is>
          <t>Литературное чтение.</t>
        </is>
      </c>
      <c r="E44" s="5" t="inlineStr">
        <is>
          <t>2 класс</t>
        </is>
      </c>
      <c r="F44" s="7" t="inlineStr">
        <is>
          <t>4640008176695</t>
        </is>
      </c>
      <c r="G44" s="5" t="inlineStr">
        <is>
          <t>6400</t>
        </is>
      </c>
      <c r="H44" s="8">
        <f>HYPERLINK("https://examen-media.ru/products/66","Описание")</f>
        <v/>
      </c>
      <c r="I44" s="8">
        <f>HYPERLINK("https://reestr.digital.gov.ru/reestr/302817/","1467")</f>
        <v/>
      </c>
    </row>
    <row r="45">
      <c r="A45" s="9" t="n">
        <v>42</v>
      </c>
      <c r="B45" s="9" t="inlineStr">
        <is>
          <t>Наглядная школа 1-4 классы. Сетевая версия</t>
        </is>
      </c>
      <c r="C45" s="10" t="inlineStr">
        <is>
          <t>Сетевая версия. Тесты. Литературное чтение. 3 класс</t>
        </is>
      </c>
      <c r="D45" s="9" t="inlineStr">
        <is>
          <t>Литературное чтение.</t>
        </is>
      </c>
      <c r="E45" s="9" t="inlineStr">
        <is>
          <t>3 класс</t>
        </is>
      </c>
      <c r="F45" s="11" t="inlineStr">
        <is>
          <t>4640008176701</t>
        </is>
      </c>
      <c r="G45" s="9" t="inlineStr">
        <is>
          <t>9600</t>
        </is>
      </c>
      <c r="H45" s="12">
        <f>HYPERLINK("https://examen-media.ru/products/67","Описание")</f>
        <v/>
      </c>
      <c r="I45" s="12">
        <f>HYPERLINK("https://reestr.digital.gov.ru/reestr/302792/","1442")</f>
        <v/>
      </c>
    </row>
    <row r="46">
      <c r="A46" s="5" t="n">
        <v>43</v>
      </c>
      <c r="B46" s="5" t="inlineStr">
        <is>
          <t>Наглядная школа 1-4 классы. Сетевая версия</t>
        </is>
      </c>
      <c r="C46" s="6" t="inlineStr">
        <is>
          <t>Сетевая версия. Тесты. Литературное чтение. 4 класс</t>
        </is>
      </c>
      <c r="D46" s="5" t="inlineStr">
        <is>
          <t>Литературное чтение.</t>
        </is>
      </c>
      <c r="E46" s="5" t="inlineStr">
        <is>
          <t>4 класс</t>
        </is>
      </c>
      <c r="F46" s="7" t="inlineStr">
        <is>
          <t>4640008176718</t>
        </is>
      </c>
      <c r="G46" s="5" t="inlineStr">
        <is>
          <t>6400</t>
        </is>
      </c>
      <c r="H46" s="8">
        <f>HYPERLINK("https://examen-media.ru/products/68","Описание")</f>
        <v/>
      </c>
      <c r="I46" s="8">
        <f>HYPERLINK("https://reestr.digital.gov.ru/reestr/302816/","1466")</f>
        <v/>
      </c>
    </row>
    <row r="47">
      <c r="A47" s="9" t="n">
        <v>44</v>
      </c>
      <c r="B47" s="9" t="inlineStr">
        <is>
          <t>Наглядная школа 1-4 классы. Сетевая версия</t>
        </is>
      </c>
      <c r="C47" s="10" t="inlineStr">
        <is>
          <t>Сетевая версия. Тесты. Математика. 1 класс</t>
        </is>
      </c>
      <c r="D47" s="9" t="inlineStr">
        <is>
          <t>Математика</t>
        </is>
      </c>
      <c r="E47" s="9" t="inlineStr">
        <is>
          <t>1 класс</t>
        </is>
      </c>
      <c r="F47" s="11" t="inlineStr">
        <is>
          <t>4640008174660</t>
        </is>
      </c>
      <c r="G47" s="9" t="inlineStr">
        <is>
          <t>6400</t>
        </is>
      </c>
      <c r="H47" s="12">
        <f>HYPERLINK("https://examen-media.ru/products/57","Описание")</f>
        <v/>
      </c>
      <c r="I47" s="12">
        <f>HYPERLINK("https://reestr.digital.gov.ru/reestr/302821/","1471")</f>
        <v/>
      </c>
    </row>
    <row r="48">
      <c r="A48" s="5" t="n">
        <v>45</v>
      </c>
      <c r="B48" s="5" t="inlineStr">
        <is>
          <t>Наглядная школа 1-4 классы. Сетевая версия</t>
        </is>
      </c>
      <c r="C48" s="6" t="inlineStr">
        <is>
          <t>Сетевая версия. Тесты. Математика. 2 класс</t>
        </is>
      </c>
      <c r="D48" s="5" t="inlineStr">
        <is>
          <t>Математика</t>
        </is>
      </c>
      <c r="E48" s="5" t="inlineStr">
        <is>
          <t>2 класс</t>
        </is>
      </c>
      <c r="F48" s="7" t="inlineStr">
        <is>
          <t>4640008174677</t>
        </is>
      </c>
      <c r="G48" s="5" t="inlineStr">
        <is>
          <t>6400</t>
        </is>
      </c>
      <c r="H48" s="8">
        <f>HYPERLINK("https://examen-media.ru/products/58","Описание")</f>
        <v/>
      </c>
      <c r="I48" s="8">
        <f>HYPERLINK("https://reestr.digital.gov.ru/reestr/302820/","1470")</f>
        <v/>
      </c>
    </row>
    <row r="49">
      <c r="A49" s="9" t="n">
        <v>46</v>
      </c>
      <c r="B49" s="9" t="inlineStr">
        <is>
          <t>Наглядная школа 1-4 классы. Сетевая версия</t>
        </is>
      </c>
      <c r="C49" s="10" t="inlineStr">
        <is>
          <t>Сетевая версия. Тесты. Математика. 3 класс</t>
        </is>
      </c>
      <c r="D49" s="9" t="inlineStr">
        <is>
          <t>Математика</t>
        </is>
      </c>
      <c r="E49" s="9" t="inlineStr">
        <is>
          <t>3 класс</t>
        </is>
      </c>
      <c r="F49" s="11" t="inlineStr">
        <is>
          <t>4640008174684</t>
        </is>
      </c>
      <c r="G49" s="9" t="inlineStr">
        <is>
          <t>6400</t>
        </is>
      </c>
      <c r="H49" s="12">
        <f>HYPERLINK("https://examen-media.ru/products/59","Описание")</f>
        <v/>
      </c>
      <c r="I49" s="12">
        <f>HYPERLINK("https://reestr.digital.gov.ru/reestr/302819/","1469")</f>
        <v/>
      </c>
    </row>
    <row r="50">
      <c r="A50" s="5" t="n">
        <v>47</v>
      </c>
      <c r="B50" s="5" t="inlineStr">
        <is>
          <t>Наглядная школа 1-4 классы. Сетевая версия</t>
        </is>
      </c>
      <c r="C50" s="6" t="inlineStr">
        <is>
          <t>Сетевая версия. Тесты. Математика. 4 класс</t>
        </is>
      </c>
      <c r="D50" s="5" t="inlineStr">
        <is>
          <t>Математика</t>
        </is>
      </c>
      <c r="E50" s="5" t="inlineStr">
        <is>
          <t>4 класс</t>
        </is>
      </c>
      <c r="F50" s="7" t="inlineStr">
        <is>
          <t>4640008174691</t>
        </is>
      </c>
      <c r="G50" s="5" t="inlineStr">
        <is>
          <t>6400</t>
        </is>
      </c>
      <c r="H50" s="8">
        <f>HYPERLINK("https://examen-media.ru/products/60","Описание")</f>
        <v/>
      </c>
      <c r="I50" s="8">
        <f>HYPERLINK("https://reestr.digital.gov.ru/reestr/302811/","1461")</f>
        <v/>
      </c>
    </row>
    <row r="51">
      <c r="A51" s="9" t="n">
        <v>48</v>
      </c>
      <c r="B51" s="9" t="inlineStr">
        <is>
          <t>Наглядная школа 1-4 классы. Сетевая версия</t>
        </is>
      </c>
      <c r="C51" s="10" t="inlineStr">
        <is>
          <t>Сетевая версия. ОБЖ. Технология. 1-4 класс</t>
        </is>
      </c>
      <c r="D51" s="9" t="inlineStr">
        <is>
          <t>Обж, технология</t>
        </is>
      </c>
      <c r="E51" s="9" t="inlineStr">
        <is>
          <t>1, 2, 3, 4 классы</t>
        </is>
      </c>
      <c r="F51" s="11" t="inlineStr">
        <is>
          <t>4640008174653</t>
        </is>
      </c>
      <c r="G51" s="9" t="inlineStr">
        <is>
          <t>28800</t>
        </is>
      </c>
      <c r="H51" s="12">
        <f>HYPERLINK("https://examen-media.ru/products/56","Описание")</f>
        <v/>
      </c>
      <c r="I51" s="12">
        <f>HYPERLINK("https://reestr.digital.gov.ru/reestr/302798/","1448")</f>
        <v/>
      </c>
    </row>
    <row r="52">
      <c r="A52" s="5" t="n">
        <v>49</v>
      </c>
      <c r="B52" s="5" t="inlineStr">
        <is>
          <t>Наглядная школа 1-4 классы. Сетевая версия</t>
        </is>
      </c>
      <c r="C52" s="6" t="inlineStr">
        <is>
          <t>Сетевая версия. Тесты. Окружающий мир. 1 класс</t>
        </is>
      </c>
      <c r="D52" s="5" t="inlineStr">
        <is>
          <t>Окружающий мир</t>
        </is>
      </c>
      <c r="E52" s="5" t="inlineStr">
        <is>
          <t>1 класс</t>
        </is>
      </c>
      <c r="F52" s="7" t="inlineStr">
        <is>
          <t>4640008174783</t>
        </is>
      </c>
      <c r="G52" s="5" t="inlineStr">
        <is>
          <t>6400</t>
        </is>
      </c>
      <c r="H52" s="8">
        <f>HYPERLINK("https://examen-media.ru/products/69","Описание")</f>
        <v/>
      </c>
      <c r="I52" s="8">
        <f>HYPERLINK("https://reestr.digital.gov.ru/reestr/302815/","1465")</f>
        <v/>
      </c>
    </row>
    <row r="53">
      <c r="A53" s="9" t="n">
        <v>50</v>
      </c>
      <c r="B53" s="9" t="inlineStr">
        <is>
          <t>Наглядная школа 1-4 классы. Сетевая версия</t>
        </is>
      </c>
      <c r="C53" s="10" t="inlineStr">
        <is>
          <t>Сетевая версия. Тесты. Окружающий мир. 2 класс</t>
        </is>
      </c>
      <c r="D53" s="9" t="inlineStr">
        <is>
          <t>Окружающий мир</t>
        </is>
      </c>
      <c r="E53" s="9" t="inlineStr">
        <is>
          <t>2 класс</t>
        </is>
      </c>
      <c r="F53" s="11" t="inlineStr">
        <is>
          <t>4640008174790</t>
        </is>
      </c>
      <c r="G53" s="9" t="inlineStr">
        <is>
          <t>6400</t>
        </is>
      </c>
      <c r="H53" s="12">
        <f>HYPERLINK("https://examen-media.ru/products/70","Описание")</f>
        <v/>
      </c>
      <c r="I53" s="12">
        <f>HYPERLINK("https://reestr.digital.gov.ru/reestr/302814/","1464")</f>
        <v/>
      </c>
    </row>
    <row r="54">
      <c r="A54" s="5" t="n">
        <v>51</v>
      </c>
      <c r="B54" s="5" t="inlineStr">
        <is>
          <t>Наглядная школа 1-4 классы. Сетевая версия</t>
        </is>
      </c>
      <c r="C54" s="6" t="inlineStr">
        <is>
          <t>Сетевая версия. Тесты. Окружающий мир. 3 класс</t>
        </is>
      </c>
      <c r="D54" s="5" t="inlineStr">
        <is>
          <t>Окружающий мир</t>
        </is>
      </c>
      <c r="E54" s="5" t="inlineStr">
        <is>
          <t>3 класс</t>
        </is>
      </c>
      <c r="F54" s="7" t="inlineStr">
        <is>
          <t>4640008174806</t>
        </is>
      </c>
      <c r="G54" s="5" t="inlineStr">
        <is>
          <t>6400</t>
        </is>
      </c>
      <c r="H54" s="8">
        <f>HYPERLINK("https://examen-media.ru/products/71","Описание")</f>
        <v/>
      </c>
      <c r="I54" s="8">
        <f>HYPERLINK("https://reestr.digital.gov.ru/reestr/302813/","1463")</f>
        <v/>
      </c>
    </row>
    <row r="55">
      <c r="A55" s="9" t="n">
        <v>52</v>
      </c>
      <c r="B55" s="9" t="inlineStr">
        <is>
          <t>Наглядная школа 1-4 классы. Сетевая версия</t>
        </is>
      </c>
      <c r="C55" s="10" t="inlineStr">
        <is>
          <t>Сетевая версия. Тесты. Окружающий мир. 4 класс</t>
        </is>
      </c>
      <c r="D55" s="9" t="inlineStr">
        <is>
          <t>Окружающий мир</t>
        </is>
      </c>
      <c r="E55" s="9" t="inlineStr">
        <is>
          <t>4 класс</t>
        </is>
      </c>
      <c r="F55" s="11" t="inlineStr">
        <is>
          <t>4640008174813</t>
        </is>
      </c>
      <c r="G55" s="9" t="inlineStr">
        <is>
          <t>6400</t>
        </is>
      </c>
      <c r="H55" s="12">
        <f>HYPERLINK("https://examen-media.ru/products/72","Описание")</f>
        <v/>
      </c>
      <c r="I55" s="12">
        <f>HYPERLINK("https://reestr.digital.gov.ru/reestr/302812/","1462")</f>
        <v/>
      </c>
    </row>
    <row r="56">
      <c r="A56" s="5" t="n">
        <v>53</v>
      </c>
      <c r="B56" s="5" t="inlineStr">
        <is>
          <t>Наглядная школа 1-4 классы. Сетевая версия</t>
        </is>
      </c>
      <c r="C56" s="6" t="inlineStr">
        <is>
          <t>Сетевая версия. Тесты. Русский язык. 1 класс</t>
        </is>
      </c>
      <c r="D56" s="5" t="inlineStr">
        <is>
          <t>Русский язык</t>
        </is>
      </c>
      <c r="E56" s="5" t="inlineStr">
        <is>
          <t>1 класс</t>
        </is>
      </c>
      <c r="F56" s="7" t="inlineStr">
        <is>
          <t>4640008176725</t>
        </is>
      </c>
      <c r="G56" s="5" t="inlineStr">
        <is>
          <t>6400</t>
        </is>
      </c>
      <c r="H56" s="8">
        <f>HYPERLINK("https://examen-media.ru/products/61","Описание")</f>
        <v/>
      </c>
      <c r="I56" s="8">
        <f>HYPERLINK("https://reestr.digital.gov.ru/reestr/302795/","1445")</f>
        <v/>
      </c>
    </row>
    <row r="57">
      <c r="A57" s="9" t="n">
        <v>54</v>
      </c>
      <c r="B57" s="9" t="inlineStr">
        <is>
          <t>Наглядная школа 1-4 классы. Сетевая версия</t>
        </is>
      </c>
      <c r="C57" s="10" t="inlineStr">
        <is>
          <t>Сетевая версия. Тесты. Русский язык. 2 класс</t>
        </is>
      </c>
      <c r="D57" s="9" t="inlineStr">
        <is>
          <t>Русский язык</t>
        </is>
      </c>
      <c r="E57" s="9" t="inlineStr">
        <is>
          <t>2 класс</t>
        </is>
      </c>
      <c r="F57" s="11" t="inlineStr">
        <is>
          <t>4640008176732</t>
        </is>
      </c>
      <c r="G57" s="9" t="inlineStr">
        <is>
          <t>6400</t>
        </is>
      </c>
      <c r="H57" s="12">
        <f>HYPERLINK("https://examen-media.ru/products/62","Описание")</f>
        <v/>
      </c>
      <c r="I57" s="12">
        <f>HYPERLINK("https://reestr.digital.gov.ru/reestr/302804/","1454")</f>
        <v/>
      </c>
    </row>
    <row r="58">
      <c r="A58" s="5" t="n">
        <v>55</v>
      </c>
      <c r="B58" s="5" t="inlineStr">
        <is>
          <t>Наглядная школа 1-4 классы. Сетевая версия</t>
        </is>
      </c>
      <c r="C58" s="6" t="inlineStr">
        <is>
          <t>Сетевая версия. Тесты. Русский язык. 3 класс</t>
        </is>
      </c>
      <c r="D58" s="5" t="inlineStr">
        <is>
          <t>Русский язык</t>
        </is>
      </c>
      <c r="E58" s="5" t="inlineStr">
        <is>
          <t>3 класс</t>
        </is>
      </c>
      <c r="F58" s="7" t="inlineStr">
        <is>
          <t>4640008176749</t>
        </is>
      </c>
      <c r="G58" s="5" t="inlineStr">
        <is>
          <t>6400</t>
        </is>
      </c>
      <c r="H58" s="8">
        <f>HYPERLINK("https://examen-media.ru/products/63","Описание")</f>
        <v/>
      </c>
      <c r="I58" s="8">
        <f>HYPERLINK("https://reestr.digital.gov.ru/reestr/302805/","1455")</f>
        <v/>
      </c>
    </row>
    <row r="59">
      <c r="A59" s="9" t="n">
        <v>56</v>
      </c>
      <c r="B59" s="9" t="inlineStr">
        <is>
          <t>Наглядная школа 1-4 классы. Сетевая версия</t>
        </is>
      </c>
      <c r="C59" s="10" t="inlineStr">
        <is>
          <t>Сетевая версия. Тесты. Русский язык. 4 класс</t>
        </is>
      </c>
      <c r="D59" s="9" t="inlineStr">
        <is>
          <t>Русский язык</t>
        </is>
      </c>
      <c r="E59" s="9" t="inlineStr">
        <is>
          <t>4 класс</t>
        </is>
      </c>
      <c r="F59" s="11" t="inlineStr">
        <is>
          <t>4640008176756</t>
        </is>
      </c>
      <c r="G59" s="9" t="inlineStr">
        <is>
          <t>6400</t>
        </is>
      </c>
      <c r="H59" s="12">
        <f>HYPERLINK("https://examen-media.ru/products/64","Описание")</f>
        <v/>
      </c>
      <c r="I59" s="12">
        <f>HYPERLINK("https://reestr.digital.gov.ru/reestr/302803/","1453")</f>
        <v/>
      </c>
    </row>
    <row r="60">
      <c r="A60" s="5" t="n">
        <v>57</v>
      </c>
      <c r="B60" s="5" t="inlineStr">
        <is>
          <t>Наглядная школа 5-11 классы</t>
        </is>
      </c>
      <c r="C60" s="6" t="inlineStr">
        <is>
          <t>Наглядная астрономия. Эволюция Вселенной</t>
        </is>
      </c>
      <c r="D60" s="5" t="inlineStr">
        <is>
          <t>Астрономия</t>
        </is>
      </c>
      <c r="E60" s="5" t="inlineStr">
        <is>
          <t>10, 11 классы</t>
        </is>
      </c>
      <c r="F60" s="7" t="inlineStr">
        <is>
          <t>4640008176626</t>
        </is>
      </c>
      <c r="G60" s="5" t="inlineStr">
        <is>
          <t>9600</t>
        </is>
      </c>
      <c r="H60" s="8">
        <f>HYPERLINK("https://examen-media.ru/products/168","Описание")</f>
        <v/>
      </c>
      <c r="I60" s="8">
        <f>HYPERLINK("https://reestr.digital.gov.ru/reestr/305869/","4519")</f>
        <v/>
      </c>
    </row>
    <row r="61">
      <c r="A61" s="9" t="n">
        <v>58</v>
      </c>
      <c r="B61" s="9" t="inlineStr">
        <is>
          <t>Наглядная школа 5-11 классы</t>
        </is>
      </c>
      <c r="C61" s="10" t="inlineStr">
        <is>
          <t>Наглядная биология. 10 - 11 классы. Эволюционное учение</t>
        </is>
      </c>
      <c r="D61" s="9" t="inlineStr">
        <is>
          <t>Биология</t>
        </is>
      </c>
      <c r="E61" s="9" t="inlineStr">
        <is>
          <t>10, 11 классы</t>
        </is>
      </c>
      <c r="F61" s="11" t="inlineStr">
        <is>
          <t>4640008177173</t>
        </is>
      </c>
      <c r="G61" s="9" t="inlineStr">
        <is>
          <t>9600</t>
        </is>
      </c>
      <c r="H61" s="12">
        <f>HYPERLINK("https://examen-media.ru/products/100","Описание")</f>
        <v/>
      </c>
      <c r="I61" s="12">
        <f>HYPERLINK("https://reestr.digital.gov.ru/reestr/302726/","1376")</f>
        <v/>
      </c>
    </row>
    <row r="62">
      <c r="A62" s="5" t="n">
        <v>59</v>
      </c>
      <c r="B62" s="5" t="inlineStr">
        <is>
          <t>Наглядная школа 5-11 классы</t>
        </is>
      </c>
      <c r="C62" s="6" t="inlineStr">
        <is>
          <t>Наглядная биология. Введение в экологию</t>
        </is>
      </c>
      <c r="D62" s="5" t="inlineStr">
        <is>
          <t>Биология</t>
        </is>
      </c>
      <c r="E62" s="5" t="inlineStr">
        <is>
          <t>9, 11 классы</t>
        </is>
      </c>
      <c r="F62" s="7" t="inlineStr">
        <is>
          <t>4640008177357</t>
        </is>
      </c>
      <c r="G62" s="5" t="inlineStr">
        <is>
          <t>9600</t>
        </is>
      </c>
      <c r="H62" s="8">
        <f>HYPERLINK("https://examen-media.ru/products/101","Описание")</f>
        <v/>
      </c>
      <c r="I62" s="8">
        <f>HYPERLINK("https://reestr.digital.gov.ru/reestr/302640/","1290")</f>
        <v/>
      </c>
    </row>
    <row r="63">
      <c r="A63" s="9" t="n">
        <v>60</v>
      </c>
      <c r="B63" s="9" t="inlineStr">
        <is>
          <t>Наглядная школа 5-11 классы</t>
        </is>
      </c>
      <c r="C63" s="10" t="inlineStr">
        <is>
          <t>Наглядная биология. Животные</t>
        </is>
      </c>
      <c r="D63" s="9" t="inlineStr">
        <is>
          <t>Биология</t>
        </is>
      </c>
      <c r="E63" s="9" t="inlineStr">
        <is>
          <t>7, 8 классы</t>
        </is>
      </c>
      <c r="F63" s="11" t="inlineStr">
        <is>
          <t>4640008176510</t>
        </is>
      </c>
      <c r="G63" s="9" t="inlineStr">
        <is>
          <t>9600</t>
        </is>
      </c>
      <c r="H63" s="12">
        <f>HYPERLINK("https://examen-media.ru/products/98","Описание")</f>
        <v/>
      </c>
      <c r="I63" s="12">
        <f>HYPERLINK("https://reestr.digital.gov.ru/reestr/302639/","1289")</f>
        <v/>
      </c>
    </row>
    <row r="64">
      <c r="A64" s="5" t="n">
        <v>61</v>
      </c>
      <c r="B64" s="5" t="inlineStr">
        <is>
          <t>Наглядная школа 5-11 классы</t>
        </is>
      </c>
      <c r="C64" s="6" t="inlineStr">
        <is>
          <t>Наглядная биология. Растение - живой организм</t>
        </is>
      </c>
      <c r="D64" s="5" t="inlineStr">
        <is>
          <t>Биология</t>
        </is>
      </c>
      <c r="E64" s="5" t="inlineStr">
        <is>
          <t>6, 7 классы</t>
        </is>
      </c>
      <c r="F64" s="7" t="inlineStr">
        <is>
          <t>4640008177364</t>
        </is>
      </c>
      <c r="G64" s="5" t="inlineStr">
        <is>
          <t>9600</t>
        </is>
      </c>
      <c r="H64" s="8">
        <f>HYPERLINK("https://examen-media.ru/products/102","Описание")</f>
        <v/>
      </c>
      <c r="I64" s="8">
        <f>HYPERLINK("https://reestr.digital.gov.ru/reestr/302723/","1373")</f>
        <v/>
      </c>
    </row>
    <row r="65">
      <c r="A65" s="9" t="n">
        <v>62</v>
      </c>
      <c r="B65" s="9" t="inlineStr">
        <is>
          <t>Наглядная школа 5-11 классы</t>
        </is>
      </c>
      <c r="C65" s="10" t="inlineStr">
        <is>
          <t>Наглядная биология. Растения. Грибы. Бактерии</t>
        </is>
      </c>
      <c r="D65" s="9" t="inlineStr">
        <is>
          <t>Биология</t>
        </is>
      </c>
      <c r="E65" s="9" t="inlineStr">
        <is>
          <t>6 класс</t>
        </is>
      </c>
      <c r="F65" s="11" t="inlineStr">
        <is>
          <t>4640008176503</t>
        </is>
      </c>
      <c r="G65" s="9" t="inlineStr">
        <is>
          <t>9600</t>
        </is>
      </c>
      <c r="H65" s="12">
        <f>HYPERLINK("https://examen-media.ru/products/97","Описание")</f>
        <v/>
      </c>
      <c r="I65" s="12">
        <f>HYPERLINK("https://reestr.digital.gov.ru/reestr/302727/","1377")</f>
        <v/>
      </c>
    </row>
    <row r="66">
      <c r="A66" s="5" t="n">
        <v>63</v>
      </c>
      <c r="B66" s="5" t="inlineStr">
        <is>
          <t>Наглядная школа 5-11 классы</t>
        </is>
      </c>
      <c r="C66" s="6" t="inlineStr">
        <is>
          <t>Наглядная биология. Химия клетки. Вещества, клетки и ткани растений</t>
        </is>
      </c>
      <c r="D66" s="5" t="inlineStr">
        <is>
          <t>Биология</t>
        </is>
      </c>
      <c r="E66" s="5" t="inlineStr">
        <is>
          <t>9, 10 классы</t>
        </is>
      </c>
      <c r="F66" s="7" t="inlineStr">
        <is>
          <t>4640008177166</t>
        </is>
      </c>
      <c r="G66" s="5" t="inlineStr">
        <is>
          <t>9600</t>
        </is>
      </c>
      <c r="H66" s="8">
        <f>HYPERLINK("https://examen-media.ru/products/103","Описание")</f>
        <v/>
      </c>
      <c r="I66" s="8">
        <f>HYPERLINK("https://reestr.digital.gov.ru/reestr/302724/","1374")</f>
        <v/>
      </c>
    </row>
    <row r="67">
      <c r="A67" s="9" t="n">
        <v>64</v>
      </c>
      <c r="B67" s="9" t="inlineStr">
        <is>
          <t>Наглядная школа 5-11 классы</t>
        </is>
      </c>
      <c r="C67" s="10" t="inlineStr">
        <is>
          <t>Наглядная биология. Человек. Строение тела человека</t>
        </is>
      </c>
      <c r="D67" s="9" t="inlineStr">
        <is>
          <t>Биология</t>
        </is>
      </c>
      <c r="E67" s="9" t="inlineStr">
        <is>
          <t>8, 9 классы</t>
        </is>
      </c>
      <c r="F67" s="11" t="inlineStr">
        <is>
          <t>4640008176527</t>
        </is>
      </c>
      <c r="G67" s="9" t="inlineStr">
        <is>
          <t>9600</t>
        </is>
      </c>
      <c r="H67" s="12">
        <f>HYPERLINK("https://examen-media.ru/products/99","Описание")</f>
        <v/>
      </c>
      <c r="I67" s="12">
        <f>HYPERLINK("https://reestr.digital.gov.ru/reestr/302725/","1375")</f>
        <v/>
      </c>
    </row>
    <row r="68">
      <c r="A68" s="5" t="n">
        <v>65</v>
      </c>
      <c r="B68" s="5" t="inlineStr">
        <is>
          <t>Наглядная школа 5-11 классы</t>
        </is>
      </c>
      <c r="C68" s="6" t="inlineStr">
        <is>
          <t>Наглядная география. 5 – 6 классы</t>
        </is>
      </c>
      <c r="D68" s="5" t="inlineStr">
        <is>
          <t>География</t>
        </is>
      </c>
      <c r="E68" s="5" t="inlineStr">
        <is>
          <t>5, 6 классы</t>
        </is>
      </c>
      <c r="F68" s="7" t="inlineStr">
        <is>
          <t>4640008178743</t>
        </is>
      </c>
      <c r="G68" s="5" t="inlineStr">
        <is>
          <t>9600</t>
        </is>
      </c>
      <c r="H68" s="8">
        <f>HYPERLINK("https://examen-media.ru/products/139","Описание")</f>
        <v/>
      </c>
      <c r="I68" s="8">
        <f>HYPERLINK("https://reestr.digital.gov.ru/reestr/303189/","1839")</f>
        <v/>
      </c>
    </row>
    <row r="69">
      <c r="A69" s="9" t="n">
        <v>66</v>
      </c>
      <c r="B69" s="9" t="inlineStr">
        <is>
          <t>Наглядная школа 5-11 классы</t>
        </is>
      </c>
      <c r="C69" s="10" t="inlineStr">
        <is>
          <t xml:space="preserve">Наглядная география. География России. 8 класс. Природа и население </t>
        </is>
      </c>
      <c r="D69" s="9" t="inlineStr">
        <is>
          <t>География</t>
        </is>
      </c>
      <c r="E69" s="9" t="inlineStr">
        <is>
          <t>8 класс</t>
        </is>
      </c>
      <c r="F69" s="11" t="inlineStr">
        <is>
          <t>4640008178767</t>
        </is>
      </c>
      <c r="G69" s="9" t="inlineStr">
        <is>
          <t>9600</t>
        </is>
      </c>
      <c r="H69" s="12">
        <f>HYPERLINK("https://examen-media.ru/products/141","Описание")</f>
        <v/>
      </c>
      <c r="I69" s="12">
        <f>HYPERLINK("https://reestr.digital.gov.ru/reestr/303188/","1838")</f>
        <v/>
      </c>
    </row>
    <row r="70">
      <c r="A70" s="5" t="n">
        <v>67</v>
      </c>
      <c r="B70" s="5" t="inlineStr">
        <is>
          <t>Наглядная школа 5-11 классы</t>
        </is>
      </c>
      <c r="C70" s="6" t="inlineStr">
        <is>
          <t>Наглядная география. География России. 9 класс. Хозяйство и географические районы</t>
        </is>
      </c>
      <c r="D70" s="5" t="inlineStr">
        <is>
          <t>География</t>
        </is>
      </c>
      <c r="E70" s="5" t="inlineStr">
        <is>
          <t>9 класс</t>
        </is>
      </c>
      <c r="F70" s="7" t="inlineStr">
        <is>
          <t>4640008178774</t>
        </is>
      </c>
      <c r="G70" s="5" t="inlineStr">
        <is>
          <t>9600</t>
        </is>
      </c>
      <c r="H70" s="8">
        <f>HYPERLINK("https://examen-media.ru/products/142","Описание")</f>
        <v/>
      </c>
      <c r="I70" s="8">
        <f>HYPERLINK("https://reestr.digital.gov.ru/reestr/303187/","1837")</f>
        <v/>
      </c>
    </row>
    <row r="71">
      <c r="A71" s="9" t="n">
        <v>68</v>
      </c>
      <c r="B71" s="9" t="inlineStr">
        <is>
          <t>Наглядная школа 5-11 классы</t>
        </is>
      </c>
      <c r="C71" s="10" t="inlineStr">
        <is>
          <t>Наглядная география. География материков и океанов. 7 класс</t>
        </is>
      </c>
      <c r="D71" s="9" t="inlineStr">
        <is>
          <t>География</t>
        </is>
      </c>
      <c r="E71" s="9" t="inlineStr">
        <is>
          <t>7 класс</t>
        </is>
      </c>
      <c r="F71" s="11" t="inlineStr">
        <is>
          <t>4640008178750</t>
        </is>
      </c>
      <c r="G71" s="9" t="inlineStr">
        <is>
          <t>9600</t>
        </is>
      </c>
      <c r="H71" s="12">
        <f>HYPERLINK("https://examen-media.ru/products/140","Описание")</f>
        <v/>
      </c>
      <c r="I71" s="12">
        <f>HYPERLINK("https://reestr.digital.gov.ru/reestr/303429/","2079")</f>
        <v/>
      </c>
    </row>
    <row r="72">
      <c r="A72" s="5" t="n">
        <v>69</v>
      </c>
      <c r="B72" s="5" t="inlineStr">
        <is>
          <t>Наглядная школа 5-11 классы</t>
        </is>
      </c>
      <c r="C72" s="6" t="inlineStr">
        <is>
          <t>Наглядная география. Экономическая и социальная география зарубежных стран. 10 класс</t>
        </is>
      </c>
      <c r="D72" s="5" t="inlineStr">
        <is>
          <t>География</t>
        </is>
      </c>
      <c r="E72" s="5" t="inlineStr">
        <is>
          <t>10 класс</t>
        </is>
      </c>
      <c r="F72" s="7" t="inlineStr">
        <is>
          <t>4640008178781</t>
        </is>
      </c>
      <c r="G72" s="5" t="inlineStr">
        <is>
          <t>9600</t>
        </is>
      </c>
      <c r="H72" s="8">
        <f>HYPERLINK("https://examen-media.ru/products/143","Описание")</f>
        <v/>
      </c>
      <c r="I72" s="8">
        <f>HYPERLINK("https://reestr.digital.gov.ru/reestr/303186/","1836")</f>
        <v/>
      </c>
    </row>
    <row r="73">
      <c r="A73" s="9" t="n">
        <v>70</v>
      </c>
      <c r="B73" s="9" t="inlineStr">
        <is>
          <t>Наглядная школа 5-11 классы</t>
        </is>
      </c>
      <c r="C73" s="10" t="inlineStr">
        <is>
          <t>Наглядная информатика. 5–9 классы</t>
        </is>
      </c>
      <c r="D73" s="9" t="inlineStr">
        <is>
          <t>Информатика</t>
        </is>
      </c>
      <c r="E73" s="9" t="inlineStr">
        <is>
          <t>5, 6, 7, 8, 9 классы</t>
        </is>
      </c>
      <c r="F73" s="11" t="inlineStr">
        <is>
          <t>4640008177159</t>
        </is>
      </c>
      <c r="G73" s="9" t="inlineStr">
        <is>
          <t>9600</t>
        </is>
      </c>
      <c r="H73" s="12">
        <f>HYPERLINK("https://examen-media.ru/products/49","Описание")</f>
        <v/>
      </c>
      <c r="I73" s="12">
        <f>HYPERLINK("https://reestr.digital.gov.ru/reestr/306354/","5004")</f>
        <v/>
      </c>
    </row>
    <row r="74">
      <c r="A74" s="5" t="n">
        <v>71</v>
      </c>
      <c r="B74" s="5" t="inlineStr">
        <is>
          <t>Наглядная школа 5-11 классы</t>
        </is>
      </c>
      <c r="C74" s="6" t="inlineStr">
        <is>
          <t>Наглядная история. История России XIX века. 8 класс</t>
        </is>
      </c>
      <c r="D74" s="5" t="inlineStr">
        <is>
          <t>История</t>
        </is>
      </c>
      <c r="E74" s="5" t="inlineStr">
        <is>
          <t>8 класс</t>
        </is>
      </c>
      <c r="F74" s="7" t="inlineStr">
        <is>
          <t>4640008176541</t>
        </is>
      </c>
      <c r="G74" s="5" t="inlineStr">
        <is>
          <t>9600</t>
        </is>
      </c>
      <c r="H74" s="8">
        <f>HYPERLINK("https://examen-media.ru/products/146","Описание")</f>
        <v/>
      </c>
      <c r="I74" s="8">
        <f>HYPERLINK("https://reestr.digital.gov.ru/reestr/303184/","1834")</f>
        <v/>
      </c>
    </row>
    <row r="75">
      <c r="A75" s="9" t="n">
        <v>72</v>
      </c>
      <c r="B75" s="9" t="inlineStr">
        <is>
          <t>Наглядная школа 5-11 классы</t>
        </is>
      </c>
      <c r="C75" s="10" t="inlineStr">
        <is>
          <t>Наглядная история. История России XVII–XVIII веков. 7 класс</t>
        </is>
      </c>
      <c r="D75" s="9" t="inlineStr">
        <is>
          <t>История</t>
        </is>
      </c>
      <c r="E75" s="9" t="inlineStr">
        <is>
          <t>7 класс</t>
        </is>
      </c>
      <c r="F75" s="11" t="inlineStr">
        <is>
          <t>4640008176565</t>
        </is>
      </c>
      <c r="G75" s="9" t="inlineStr">
        <is>
          <t>9600</t>
        </is>
      </c>
      <c r="H75" s="12">
        <f>HYPERLINK("https://examen-media.ru/products/145","Описание")</f>
        <v/>
      </c>
      <c r="I75" s="12">
        <f>HYPERLINK("https://reestr.digital.gov.ru/reestr/303185/","1835")</f>
        <v/>
      </c>
    </row>
    <row r="76">
      <c r="A76" s="5" t="n">
        <v>73</v>
      </c>
      <c r="B76" s="5" t="inlineStr">
        <is>
          <t>Наглядная школа 5-11 классы</t>
        </is>
      </c>
      <c r="C76" s="6" t="inlineStr">
        <is>
          <t>Наглядная история. История России с древнейших времён до конца XVI века. 6 класс</t>
        </is>
      </c>
      <c r="D76" s="5" t="inlineStr">
        <is>
          <t>История</t>
        </is>
      </c>
      <c r="E76" s="5" t="inlineStr">
        <is>
          <t>6 класс</t>
        </is>
      </c>
      <c r="F76" s="7" t="inlineStr">
        <is>
          <t>4640008176558</t>
        </is>
      </c>
      <c r="G76" s="5" t="inlineStr">
        <is>
          <t>9600</t>
        </is>
      </c>
      <c r="H76" s="8">
        <f>HYPERLINK("https://examen-media.ru/products/144","Описание")</f>
        <v/>
      </c>
      <c r="I76" s="8">
        <f>HYPERLINK("https://reestr.digital.gov.ru/reestr/303193/","1843")</f>
        <v/>
      </c>
    </row>
    <row r="77">
      <c r="A77" s="9" t="n">
        <v>74</v>
      </c>
      <c r="B77" s="9" t="inlineStr">
        <is>
          <t>Наглядная школа 5-11 классы</t>
        </is>
      </c>
      <c r="C77" s="10" t="inlineStr">
        <is>
          <t>Наглядная история. История России. XX – начало XXI века. 9 класс</t>
        </is>
      </c>
      <c r="D77" s="9" t="inlineStr">
        <is>
          <t>История</t>
        </is>
      </c>
      <c r="E77" s="9" t="inlineStr">
        <is>
          <t>9 класс</t>
        </is>
      </c>
      <c r="F77" s="11" t="inlineStr">
        <is>
          <t>4640008176572</t>
        </is>
      </c>
      <c r="G77" s="9" t="inlineStr">
        <is>
          <t>9600</t>
        </is>
      </c>
      <c r="H77" s="12">
        <f>HYPERLINK("https://examen-media.ru/products/147","Описание")</f>
        <v/>
      </c>
      <c r="I77" s="12">
        <f>HYPERLINK("https://reestr.digital.gov.ru/reestr/303183/","1833")</f>
        <v/>
      </c>
    </row>
    <row r="78">
      <c r="A78" s="5" t="n">
        <v>75</v>
      </c>
      <c r="B78" s="5" t="inlineStr">
        <is>
          <t>Наглядная школа 5-11 классы</t>
        </is>
      </c>
      <c r="C78" s="6" t="inlineStr">
        <is>
          <t>Наглядная литература. 5 класс</t>
        </is>
      </c>
      <c r="D78" s="5" t="inlineStr">
        <is>
          <t>Литература</t>
        </is>
      </c>
      <c r="E78" s="5" t="inlineStr">
        <is>
          <t>5 класс</t>
        </is>
      </c>
      <c r="F78" s="7" t="inlineStr">
        <is>
          <t>4640008177180</t>
        </is>
      </c>
      <c r="G78" s="5" t="inlineStr">
        <is>
          <t>9600</t>
        </is>
      </c>
      <c r="H78" s="8">
        <f>HYPERLINK("https://examen-media.ru/products/115","Описание")</f>
        <v/>
      </c>
      <c r="I78" s="8">
        <f>HYPERLINK("https://reestr.digital.gov.ru/reestr/302801/","1451")</f>
        <v/>
      </c>
    </row>
    <row r="79">
      <c r="A79" s="9" t="n">
        <v>76</v>
      </c>
      <c r="B79" s="9" t="inlineStr">
        <is>
          <t>Наглядная школа 5-11 классы</t>
        </is>
      </c>
      <c r="C79" s="10" t="inlineStr">
        <is>
          <t>Наглядная литература. 6 класс</t>
        </is>
      </c>
      <c r="D79" s="9" t="inlineStr">
        <is>
          <t>Литература</t>
        </is>
      </c>
      <c r="E79" s="9" t="inlineStr">
        <is>
          <t>6 класс</t>
        </is>
      </c>
      <c r="F79" s="11" t="inlineStr">
        <is>
          <t>4640008177197</t>
        </is>
      </c>
      <c r="G79" s="9" t="inlineStr">
        <is>
          <t>9600</t>
        </is>
      </c>
      <c r="H79" s="12">
        <f>HYPERLINK("https://examen-media.ru/products/116","Описание")</f>
        <v/>
      </c>
      <c r="I79" s="12">
        <f>HYPERLINK("https://reestr.digital.gov.ru/reestr/302802/","1452")</f>
        <v/>
      </c>
    </row>
    <row r="80">
      <c r="A80" s="5" t="n">
        <v>77</v>
      </c>
      <c r="B80" s="5" t="inlineStr">
        <is>
          <t>Наглядная школа 5-11 классы</t>
        </is>
      </c>
      <c r="C80" s="6" t="inlineStr">
        <is>
          <t>Наглядная литература. 7 класс</t>
        </is>
      </c>
      <c r="D80" s="5" t="inlineStr">
        <is>
          <t>Литература</t>
        </is>
      </c>
      <c r="E80" s="5" t="inlineStr">
        <is>
          <t>7 класс</t>
        </is>
      </c>
      <c r="F80" s="7" t="inlineStr">
        <is>
          <t>4640008177203</t>
        </is>
      </c>
      <c r="G80" s="5" t="inlineStr">
        <is>
          <t>9600</t>
        </is>
      </c>
      <c r="H80" s="8">
        <f>HYPERLINK("https://examen-media.ru/products/117","Описание")</f>
        <v/>
      </c>
      <c r="I80" s="8">
        <f>HYPERLINK("https://reestr.digital.gov.ru/reestr/302810/","1460")</f>
        <v/>
      </c>
    </row>
    <row r="81">
      <c r="A81" s="9" t="n">
        <v>78</v>
      </c>
      <c r="B81" s="9" t="inlineStr">
        <is>
          <t>Наглядная школа 5-11 классы</t>
        </is>
      </c>
      <c r="C81" s="10" t="inlineStr">
        <is>
          <t>Наглядная литература. 8 класс</t>
        </is>
      </c>
      <c r="D81" s="9" t="inlineStr">
        <is>
          <t>Литература</t>
        </is>
      </c>
      <c r="E81" s="9" t="inlineStr">
        <is>
          <t>8 класс</t>
        </is>
      </c>
      <c r="F81" s="11" t="inlineStr">
        <is>
          <t>4640008177210</t>
        </is>
      </c>
      <c r="G81" s="9" t="inlineStr">
        <is>
          <t>9600</t>
        </is>
      </c>
      <c r="H81" s="12">
        <f>HYPERLINK("https://examen-media.ru/products/118","Описание")</f>
        <v/>
      </c>
      <c r="I81" s="12">
        <f>HYPERLINK("https://reestr.digital.gov.ru/reestr/302797/","1447")</f>
        <v/>
      </c>
    </row>
    <row r="82">
      <c r="A82" s="5" t="n">
        <v>79</v>
      </c>
      <c r="B82" s="5" t="inlineStr">
        <is>
          <t>Наглядная школа 5-11 классы</t>
        </is>
      </c>
      <c r="C82" s="6" t="inlineStr">
        <is>
          <t>Наглядная литература. 9 класс</t>
        </is>
      </c>
      <c r="D82" s="5" t="inlineStr">
        <is>
          <t>Литература</t>
        </is>
      </c>
      <c r="E82" s="5" t="inlineStr">
        <is>
          <t>9 класс</t>
        </is>
      </c>
      <c r="F82" s="7" t="inlineStr">
        <is>
          <t>4640008177227</t>
        </is>
      </c>
      <c r="G82" s="5" t="inlineStr">
        <is>
          <t>9600</t>
        </is>
      </c>
      <c r="H82" s="8">
        <f>HYPERLINK("https://examen-media.ru/products/119","Описание")</f>
        <v/>
      </c>
      <c r="I82" s="8">
        <f>HYPERLINK("https://reestr.digital.gov.ru/reestr/302796/","1446")</f>
        <v/>
      </c>
    </row>
    <row r="83">
      <c r="A83" s="9" t="n">
        <v>80</v>
      </c>
      <c r="B83" s="9" t="inlineStr">
        <is>
          <t>Наглядная школа 5-11 классы</t>
        </is>
      </c>
      <c r="C83" s="10" t="inlineStr">
        <is>
          <t>Наглядная математика. 5 класс</t>
        </is>
      </c>
      <c r="D83" s="9" t="inlineStr">
        <is>
          <t>Математика</t>
        </is>
      </c>
      <c r="E83" s="9" t="inlineStr">
        <is>
          <t>5 класс</t>
        </is>
      </c>
      <c r="F83" s="11" t="inlineStr">
        <is>
          <t>4640008177326</t>
        </is>
      </c>
      <c r="G83" s="9" t="inlineStr">
        <is>
          <t>9600</t>
        </is>
      </c>
      <c r="H83" s="12">
        <f>HYPERLINK("https://examen-media.ru/products/104","Описание")</f>
        <v/>
      </c>
      <c r="I83" s="12">
        <f>HYPERLINK("https://reestr.digital.gov.ru/reestr/302740/","1390")</f>
        <v/>
      </c>
    </row>
    <row r="84">
      <c r="A84" s="5" t="n">
        <v>81</v>
      </c>
      <c r="B84" s="5" t="inlineStr">
        <is>
          <t>Наглядная школа 5-11 классы</t>
        </is>
      </c>
      <c r="C84" s="6" t="inlineStr">
        <is>
          <t>Наглядная математика. 6 класс</t>
        </is>
      </c>
      <c r="D84" s="5" t="inlineStr">
        <is>
          <t>Математика</t>
        </is>
      </c>
      <c r="E84" s="5" t="inlineStr">
        <is>
          <t>6 класс</t>
        </is>
      </c>
      <c r="F84" s="7" t="inlineStr">
        <is>
          <t>4640008177067</t>
        </is>
      </c>
      <c r="G84" s="5" t="inlineStr">
        <is>
          <t>9600</t>
        </is>
      </c>
      <c r="H84" s="8">
        <f>HYPERLINK("https://examen-media.ru/products/105","Описание")</f>
        <v/>
      </c>
      <c r="I84" s="8">
        <f>HYPERLINK("https://reestr.digital.gov.ru/reestr/302739/","1389")</f>
        <v/>
      </c>
    </row>
    <row r="85">
      <c r="A85" s="9" t="n">
        <v>82</v>
      </c>
      <c r="B85" s="9" t="inlineStr">
        <is>
          <t>Наглядная школа 5-11 классы</t>
        </is>
      </c>
      <c r="C85" s="10" t="inlineStr">
        <is>
          <t>Наглядная математика. Векторы</t>
        </is>
      </c>
      <c r="D85" s="9" t="inlineStr">
        <is>
          <t>Математика</t>
        </is>
      </c>
      <c r="E85" s="9" t="inlineStr">
        <is>
          <t>7, 8, 9, 10, 11 классы</t>
        </is>
      </c>
      <c r="F85" s="11" t="inlineStr">
        <is>
          <t>4640008177524</t>
        </is>
      </c>
      <c r="G85" s="9" t="inlineStr">
        <is>
          <t>9600</t>
        </is>
      </c>
      <c r="H85" s="12">
        <f>HYPERLINK("https://examen-media.ru/products/107","Описание")</f>
        <v/>
      </c>
      <c r="I85" s="12">
        <f>HYPERLINK("https://reestr.digital.gov.ru/reestr/302738/","1388")</f>
        <v/>
      </c>
    </row>
    <row r="86">
      <c r="A86" s="5" t="n">
        <v>83</v>
      </c>
      <c r="B86" s="5" t="inlineStr">
        <is>
          <t>Наглядная школа 5-11 классы</t>
        </is>
      </c>
      <c r="C86" s="6" t="inlineStr">
        <is>
          <t>Наглядная математика. Графики функций</t>
        </is>
      </c>
      <c r="D86" s="5" t="inlineStr">
        <is>
          <t>Математика</t>
        </is>
      </c>
      <c r="E86" s="5" t="inlineStr">
        <is>
          <t>7, 8, 9, 10, 11 классы</t>
        </is>
      </c>
      <c r="F86" s="7" t="inlineStr">
        <is>
          <t>4640008177418</t>
        </is>
      </c>
      <c r="G86" s="5" t="inlineStr">
        <is>
          <t>9600</t>
        </is>
      </c>
      <c r="H86" s="8">
        <f>HYPERLINK("https://examen-media.ru/products/108","Описание")</f>
        <v/>
      </c>
      <c r="I86" s="8">
        <f>HYPERLINK("https://reestr.digital.gov.ru/reestr/302736/","1386")</f>
        <v/>
      </c>
    </row>
    <row r="87">
      <c r="A87" s="9" t="n">
        <v>84</v>
      </c>
      <c r="B87" s="9" t="inlineStr">
        <is>
          <t>Наглядная школа 5-11 классы</t>
        </is>
      </c>
      <c r="C87" s="10" t="inlineStr">
        <is>
          <t>Наглядная математика. Многогранники. Тела вращения</t>
        </is>
      </c>
      <c r="D87" s="9" t="inlineStr">
        <is>
          <t>Математика</t>
        </is>
      </c>
      <c r="E87" s="9" t="inlineStr">
        <is>
          <t>5, 6, 7, 8, 9, 10, 11 классы</t>
        </is>
      </c>
      <c r="F87" s="11" t="inlineStr">
        <is>
          <t>4640008177425</t>
        </is>
      </c>
      <c r="G87" s="9" t="inlineStr">
        <is>
          <t>9600</t>
        </is>
      </c>
      <c r="H87" s="12">
        <f>HYPERLINK("https://examen-media.ru/products/109","Описание")</f>
        <v/>
      </c>
      <c r="I87" s="12">
        <f>HYPERLINK("https://reestr.digital.gov.ru/reestr/302749/","1399")</f>
        <v/>
      </c>
    </row>
    <row r="88">
      <c r="A88" s="5" t="n">
        <v>85</v>
      </c>
      <c r="B88" s="5" t="inlineStr">
        <is>
          <t>Наглядная школа 5-11 классы</t>
        </is>
      </c>
      <c r="C88" s="6" t="inlineStr">
        <is>
          <t>Наглядная математика. Многоугольники</t>
        </is>
      </c>
      <c r="D88" s="5" t="inlineStr">
        <is>
          <t>Математика</t>
        </is>
      </c>
      <c r="E88" s="5" t="inlineStr">
        <is>
          <t>5, 6, 7, 8, 9 классы</t>
        </is>
      </c>
      <c r="F88" s="7" t="inlineStr">
        <is>
          <t>4640008177531</t>
        </is>
      </c>
      <c r="G88" s="5" t="inlineStr">
        <is>
          <t>9600</t>
        </is>
      </c>
      <c r="H88" s="8">
        <f>HYPERLINK("https://examen-media.ru/products/110","Описание")</f>
        <v/>
      </c>
      <c r="I88" s="8">
        <f>HYPERLINK("https://reestr.digital.gov.ru/reestr/302742/","1392")</f>
        <v/>
      </c>
    </row>
    <row r="89">
      <c r="A89" s="9" t="n">
        <v>86</v>
      </c>
      <c r="B89" s="9" t="inlineStr">
        <is>
          <t>Наглядная школа 5-11 классы</t>
        </is>
      </c>
      <c r="C89" s="10" t="inlineStr">
        <is>
          <t>Наглядная математика. Производная и её применение</t>
        </is>
      </c>
      <c r="D89" s="9" t="inlineStr">
        <is>
          <t>Математика</t>
        </is>
      </c>
      <c r="E89" s="9" t="inlineStr">
        <is>
          <t>10 класс</t>
        </is>
      </c>
      <c r="F89" s="11" t="inlineStr">
        <is>
          <t>4640008176343</t>
        </is>
      </c>
      <c r="G89" s="9" t="inlineStr">
        <is>
          <t>9600</t>
        </is>
      </c>
      <c r="H89" s="12">
        <f>HYPERLINK("https://examen-media.ru/products/113","Описание")</f>
        <v/>
      </c>
      <c r="I89" s="12">
        <f>HYPERLINK("https://reestr.digital.gov.ru/reestr/302747/","1397")</f>
        <v/>
      </c>
    </row>
    <row r="90">
      <c r="A90" s="5" t="n">
        <v>87</v>
      </c>
      <c r="B90" s="5" t="inlineStr">
        <is>
          <t>Наглядная школа 5-11 классы</t>
        </is>
      </c>
      <c r="C90" s="6" t="inlineStr">
        <is>
          <t>Наглядная математика. Стереометрия</t>
        </is>
      </c>
      <c r="D90" s="5" t="inlineStr">
        <is>
          <t>Математика</t>
        </is>
      </c>
      <c r="E90" s="5" t="inlineStr">
        <is>
          <t>10, 11 классы</t>
        </is>
      </c>
      <c r="F90" s="7" t="inlineStr">
        <is>
          <t>4640008177432</t>
        </is>
      </c>
      <c r="G90" s="5" t="inlineStr">
        <is>
          <t>9600</t>
        </is>
      </c>
      <c r="H90" s="8">
        <f>HYPERLINK("https://examen-media.ru/products/111","Описание")</f>
        <v/>
      </c>
      <c r="I90" s="8">
        <f>HYPERLINK("https://reestr.digital.gov.ru/reestr/302741/","1391")</f>
        <v/>
      </c>
    </row>
    <row r="91">
      <c r="A91" s="9" t="n">
        <v>88</v>
      </c>
      <c r="B91" s="9" t="inlineStr">
        <is>
          <t>Наглядная школа 5-11 классы</t>
        </is>
      </c>
      <c r="C91" s="10" t="inlineStr">
        <is>
          <t>Наглядная математика. Треугольники</t>
        </is>
      </c>
      <c r="D91" s="9" t="inlineStr">
        <is>
          <t>Математика</t>
        </is>
      </c>
      <c r="E91" s="9" t="inlineStr">
        <is>
          <t>5, 6, 7, 8, 9 классы</t>
        </is>
      </c>
      <c r="F91" s="11" t="inlineStr">
        <is>
          <t>4640008177449</t>
        </is>
      </c>
      <c r="G91" s="9" t="inlineStr">
        <is>
          <t>9600</t>
        </is>
      </c>
      <c r="H91" s="12">
        <f>HYPERLINK("https://examen-media.ru/products/106","Описание")</f>
        <v/>
      </c>
      <c r="I91" s="12">
        <f>HYPERLINK("https://reestr.digital.gov.ru/reestr/302743/","1393")</f>
        <v/>
      </c>
    </row>
    <row r="92">
      <c r="A92" s="5" t="n">
        <v>89</v>
      </c>
      <c r="B92" s="5" t="inlineStr">
        <is>
          <t>Наглядная школа 5-11 классы</t>
        </is>
      </c>
      <c r="C92" s="6" t="inlineStr">
        <is>
          <t>Наглядная математика. Тригонометрические функции, уравнения и неравенства</t>
        </is>
      </c>
      <c r="D92" s="5" t="inlineStr">
        <is>
          <t>Математика</t>
        </is>
      </c>
      <c r="E92" s="5" t="inlineStr">
        <is>
          <t>8, 9, 10, 11 классы</t>
        </is>
      </c>
      <c r="F92" s="7" t="inlineStr">
        <is>
          <t>4640008177456</t>
        </is>
      </c>
      <c r="G92" s="5" t="inlineStr">
        <is>
          <t>9600</t>
        </is>
      </c>
      <c r="H92" s="8">
        <f>HYPERLINK("https://examen-media.ru/products/112","Описание")</f>
        <v/>
      </c>
      <c r="I92" s="8">
        <f>HYPERLINK("https://reestr.digital.gov.ru/reestr/302735/","1385")</f>
        <v/>
      </c>
    </row>
    <row r="93">
      <c r="A93" s="9" t="n">
        <v>90</v>
      </c>
      <c r="B93" s="9" t="inlineStr">
        <is>
          <t>Наглядная школа 5-11 классы</t>
        </is>
      </c>
      <c r="C93" s="10" t="inlineStr">
        <is>
          <t>Наглядная математика. Уравнения и неравенства</t>
        </is>
      </c>
      <c r="D93" s="9" t="inlineStr">
        <is>
          <t>Математика</t>
        </is>
      </c>
      <c r="E93" s="9" t="inlineStr">
        <is>
          <t>7, 8, 9, 10, 11 классы</t>
        </is>
      </c>
      <c r="F93" s="11" t="inlineStr">
        <is>
          <t>4640008176350</t>
        </is>
      </c>
      <c r="G93" s="9" t="inlineStr">
        <is>
          <t>9600</t>
        </is>
      </c>
      <c r="H93" s="12">
        <f>HYPERLINK("https://examen-media.ru/products/114","Описание")</f>
        <v/>
      </c>
      <c r="I93" s="12">
        <f>HYPERLINK("https://reestr.digital.gov.ru/reestr/302748/","1398")</f>
        <v/>
      </c>
    </row>
    <row r="94">
      <c r="A94" s="5" t="n">
        <v>91</v>
      </c>
      <c r="B94" s="5" t="inlineStr">
        <is>
          <t>Наглядная школа 5-11 классы</t>
        </is>
      </c>
      <c r="C94" s="6" t="inlineStr">
        <is>
          <t>ОБЖ. Основы безопасности личности, общества, государства</t>
        </is>
      </c>
      <c r="D94" s="5" t="inlineStr">
        <is>
          <t>Обж</t>
        </is>
      </c>
      <c r="E94" s="5" t="inlineStr">
        <is>
          <t>5, 6, 7, 8, 9, 10, 11 классы</t>
        </is>
      </c>
      <c r="F94" s="7" t="inlineStr">
        <is>
          <t>4640008177302</t>
        </is>
      </c>
      <c r="G94" s="5" t="inlineStr">
        <is>
          <t>9600</t>
        </is>
      </c>
      <c r="H94" s="8">
        <f>HYPERLINK("https://examen-media.ru/products/159","Описание")</f>
        <v/>
      </c>
      <c r="I94" s="8">
        <f>HYPERLINK("https://reestr.digital.gov.ru/reestr/304739/","3389")</f>
        <v/>
      </c>
    </row>
    <row r="95">
      <c r="A95" s="9" t="n">
        <v>92</v>
      </c>
      <c r="B95" s="9" t="inlineStr">
        <is>
          <t>Наглядная школа 5-11 классы</t>
        </is>
      </c>
      <c r="C95" s="10" t="inlineStr">
        <is>
          <t>ОБЖ. Основы военной службы</t>
        </is>
      </c>
      <c r="D95" s="9" t="inlineStr">
        <is>
          <t>Обж</t>
        </is>
      </c>
      <c r="E95" s="9" t="inlineStr">
        <is>
          <t>10, 11 классы</t>
        </is>
      </c>
      <c r="F95" s="11" t="inlineStr">
        <is>
          <t>4640008178125</t>
        </is>
      </c>
      <c r="G95" s="9" t="inlineStr">
        <is>
          <t>9600</t>
        </is>
      </c>
      <c r="H95" s="12">
        <f>HYPERLINK("https://examen-media.ru/products/160","Описание")</f>
        <v/>
      </c>
      <c r="I95" s="12">
        <f>HYPERLINK("https://reestr.digital.gov.ru/reestr/304740/","3390")</f>
        <v/>
      </c>
    </row>
    <row r="96">
      <c r="A96" s="5" t="n">
        <v>93</v>
      </c>
      <c r="B96" s="5" t="inlineStr">
        <is>
          <t>Наглядная школа 5-11 классы</t>
        </is>
      </c>
      <c r="C96" s="6" t="inlineStr">
        <is>
          <t>ОБЖ. Основы медицинских знаний и здорового образа жизни</t>
        </is>
      </c>
      <c r="D96" s="5" t="inlineStr">
        <is>
          <t>Обж</t>
        </is>
      </c>
      <c r="E96" s="5" t="inlineStr">
        <is>
          <t>5, 6, 7, 8, 9, 10, 11 классы</t>
        </is>
      </c>
      <c r="F96" s="7" t="inlineStr">
        <is>
          <t>4640008177319</t>
        </is>
      </c>
      <c r="G96" s="5" t="inlineStr">
        <is>
          <t>9600</t>
        </is>
      </c>
      <c r="H96" s="8">
        <f>HYPERLINK("https://examen-media.ru/products/161","Описание")</f>
        <v/>
      </c>
      <c r="I96" s="8">
        <f>HYPERLINK("https://reestr.digital.gov.ru/reestr/304741/","3391")</f>
        <v/>
      </c>
    </row>
    <row r="97">
      <c r="A97" s="9" t="n">
        <v>94</v>
      </c>
      <c r="B97" s="9" t="inlineStr">
        <is>
          <t>Наглядная школа 5-11 классы</t>
        </is>
      </c>
      <c r="C97" s="10" t="inlineStr">
        <is>
          <t>Наглядное обществознание. Человек. Общество. Политика и право. 10 класс</t>
        </is>
      </c>
      <c r="D97" s="9" t="inlineStr">
        <is>
          <t>Обществознание</t>
        </is>
      </c>
      <c r="E97" s="9" t="inlineStr">
        <is>
          <t>10 класс</t>
        </is>
      </c>
      <c r="F97" s="11" t="inlineStr">
        <is>
          <t>4640008177289</t>
        </is>
      </c>
      <c r="G97" s="9" t="inlineStr">
        <is>
          <t>9600</t>
        </is>
      </c>
      <c r="H97" s="12">
        <f>HYPERLINK("https://examen-media.ru/products/148","Описание")</f>
        <v/>
      </c>
      <c r="I97" s="12">
        <f>HYPERLINK("https://reestr.digital.gov.ru/reestr/303182/","1832")</f>
        <v/>
      </c>
    </row>
    <row r="98">
      <c r="A98" s="5" t="n">
        <v>95</v>
      </c>
      <c r="B98" s="5" t="inlineStr">
        <is>
          <t>Наглядная школа 5-11 классы</t>
        </is>
      </c>
      <c r="C98" s="6" t="inlineStr">
        <is>
          <t>Наглядное обществознание. Экономика. 11 класс</t>
        </is>
      </c>
      <c r="D98" s="5" t="inlineStr">
        <is>
          <t>Обществознание</t>
        </is>
      </c>
      <c r="E98" s="5" t="inlineStr">
        <is>
          <t>11 класс</t>
        </is>
      </c>
      <c r="F98" s="7" t="inlineStr">
        <is>
          <t>4640008177296</t>
        </is>
      </c>
      <c r="G98" s="5" t="inlineStr">
        <is>
          <t>9600</t>
        </is>
      </c>
      <c r="H98" s="8">
        <f>HYPERLINK("https://examen-media.ru/products/149","Описание")</f>
        <v/>
      </c>
      <c r="I98" s="8">
        <f>HYPERLINK("https://reestr.digital.gov.ru/reestr/303191/","1841")</f>
        <v/>
      </c>
    </row>
    <row r="99">
      <c r="A99" s="9" t="n">
        <v>96</v>
      </c>
      <c r="B99" s="9" t="inlineStr">
        <is>
          <t>Наглядная школа 5-11 классы</t>
        </is>
      </c>
      <c r="C99" s="10" t="inlineStr">
        <is>
          <t>Наглядный русский язык. 5 класс</t>
        </is>
      </c>
      <c r="D99" s="9" t="inlineStr">
        <is>
          <t>Русский язык</t>
        </is>
      </c>
      <c r="E99" s="9" t="inlineStr">
        <is>
          <t>5 класс</t>
        </is>
      </c>
      <c r="F99" s="11" t="inlineStr">
        <is>
          <t>4640008176633</t>
        </is>
      </c>
      <c r="G99" s="9" t="inlineStr">
        <is>
          <t>9600</t>
        </is>
      </c>
      <c r="H99" s="12">
        <f>HYPERLINK("https://examen-media.ru/products/120","Описание")</f>
        <v/>
      </c>
      <c r="I99" s="12">
        <f>HYPERLINK("https://reestr.digital.gov.ru/reestr/302809/","1459")</f>
        <v/>
      </c>
    </row>
    <row r="100">
      <c r="A100" s="5" t="n">
        <v>97</v>
      </c>
      <c r="B100" s="5" t="inlineStr">
        <is>
          <t>Наглядная школа 5-11 классы</t>
        </is>
      </c>
      <c r="C100" s="6" t="inlineStr">
        <is>
          <t>Наглядный русский язык. 6 класс</t>
        </is>
      </c>
      <c r="D100" s="5" t="inlineStr">
        <is>
          <t>Русский язык</t>
        </is>
      </c>
      <c r="E100" s="5" t="inlineStr">
        <is>
          <t>6 класс</t>
        </is>
      </c>
      <c r="F100" s="7" t="inlineStr">
        <is>
          <t>4640008176640</t>
        </is>
      </c>
      <c r="G100" s="5" t="inlineStr">
        <is>
          <t>9600</t>
        </is>
      </c>
      <c r="H100" s="8">
        <f>HYPERLINK("https://examen-media.ru/products/121","Описание")</f>
        <v/>
      </c>
      <c r="I100" s="8">
        <f>HYPERLINK("https://reestr.digital.gov.ru/reestr/302794/","1444")</f>
        <v/>
      </c>
    </row>
    <row r="101">
      <c r="A101" s="9" t="n">
        <v>98</v>
      </c>
      <c r="B101" s="9" t="inlineStr">
        <is>
          <t>Наглядная школа 5-11 классы</t>
        </is>
      </c>
      <c r="C101" s="10" t="inlineStr">
        <is>
          <t>Наглядный русский язык. 7 класс</t>
        </is>
      </c>
      <c r="D101" s="9" t="inlineStr">
        <is>
          <t>Русский язык</t>
        </is>
      </c>
      <c r="E101" s="9" t="inlineStr">
        <is>
          <t>7 класс</t>
        </is>
      </c>
      <c r="F101" s="11" t="inlineStr">
        <is>
          <t>4640008176657</t>
        </is>
      </c>
      <c r="G101" s="9" t="inlineStr">
        <is>
          <t>9600</t>
        </is>
      </c>
      <c r="H101" s="12">
        <f>HYPERLINK("https://examen-media.ru/products/122","Описание")</f>
        <v/>
      </c>
      <c r="I101" s="12">
        <f>HYPERLINK("https://reestr.digital.gov.ru/reestr/302799/","1449")</f>
        <v/>
      </c>
    </row>
    <row r="102">
      <c r="A102" s="5" t="n">
        <v>99</v>
      </c>
      <c r="B102" s="5" t="inlineStr">
        <is>
          <t>Наглядная школа 5-11 классы</t>
        </is>
      </c>
      <c r="C102" s="6" t="inlineStr">
        <is>
          <t>Наглядный русский язык. 8 класс</t>
        </is>
      </c>
      <c r="D102" s="5" t="inlineStr">
        <is>
          <t>Русский язык</t>
        </is>
      </c>
      <c r="E102" s="5" t="inlineStr">
        <is>
          <t>8 класс</t>
        </is>
      </c>
      <c r="F102" s="7" t="inlineStr">
        <is>
          <t>4640008176664</t>
        </is>
      </c>
      <c r="G102" s="5" t="inlineStr">
        <is>
          <t>9600</t>
        </is>
      </c>
      <c r="H102" s="8">
        <f>HYPERLINK("https://examen-media.ru/products/123","Описание")</f>
        <v/>
      </c>
      <c r="I102" s="8">
        <f>HYPERLINK("https://reestr.digital.gov.ru/reestr/302793/","1443")</f>
        <v/>
      </c>
    </row>
    <row r="103">
      <c r="A103" s="9" t="n">
        <v>100</v>
      </c>
      <c r="B103" s="9" t="inlineStr">
        <is>
          <t>Наглядная школа 5-11 классы</t>
        </is>
      </c>
      <c r="C103" s="10" t="inlineStr">
        <is>
          <t>Наглядный русский язык. 9 класс</t>
        </is>
      </c>
      <c r="D103" s="9" t="inlineStr">
        <is>
          <t>Русский язык</t>
        </is>
      </c>
      <c r="E103" s="9" t="inlineStr">
        <is>
          <t>9 класс</t>
        </is>
      </c>
      <c r="F103" s="11" t="inlineStr">
        <is>
          <t>4640008176671</t>
        </is>
      </c>
      <c r="G103" s="9" t="inlineStr">
        <is>
          <t>9600</t>
        </is>
      </c>
      <c r="H103" s="12">
        <f>HYPERLINK("https://examen-media.ru/products/124","Описание")</f>
        <v/>
      </c>
      <c r="I103" s="12">
        <f>HYPERLINK("https://reestr.digital.gov.ru/reestr/302808/","1458")</f>
        <v/>
      </c>
    </row>
    <row r="104">
      <c r="A104" s="5" t="n">
        <v>101</v>
      </c>
      <c r="B104" s="5" t="inlineStr">
        <is>
          <t>Наглядная школа 5-11 классы</t>
        </is>
      </c>
      <c r="C104" s="6" t="inlineStr">
        <is>
          <t>ТЕХНОЛОГИЯ. Кройка и шитьё</t>
        </is>
      </c>
      <c r="D104" s="5" t="inlineStr">
        <is>
          <t>Технология</t>
        </is>
      </c>
      <c r="E104" s="5" t="inlineStr">
        <is>
          <t>5, 6, 7, 8, 9 классы</t>
        </is>
      </c>
      <c r="F104" s="7" t="inlineStr">
        <is>
          <t>4640008177999</t>
        </is>
      </c>
      <c r="G104" s="5" t="inlineStr">
        <is>
          <t>9600</t>
        </is>
      </c>
      <c r="H104" s="8">
        <f>HYPERLINK("https://examen-media.ru/products/163","Описание")</f>
        <v/>
      </c>
      <c r="I104" s="8">
        <f>HYPERLINK("https://reestr.digital.gov.ru/reestr/304748/","3398")</f>
        <v/>
      </c>
    </row>
    <row r="105">
      <c r="A105" s="9" t="n">
        <v>102</v>
      </c>
      <c r="B105" s="9" t="inlineStr">
        <is>
          <t>Наглядная школа 5-11 классы</t>
        </is>
      </c>
      <c r="C105" s="10" t="inlineStr">
        <is>
          <t>ТЕХНОЛОГИЯ. Кулинария</t>
        </is>
      </c>
      <c r="D105" s="9" t="inlineStr">
        <is>
          <t>Технология</t>
        </is>
      </c>
      <c r="E105" s="9" t="inlineStr">
        <is>
          <t>5, 6, 7, 8, 9 классы</t>
        </is>
      </c>
      <c r="F105" s="11" t="inlineStr">
        <is>
          <t>4640008177975</t>
        </is>
      </c>
      <c r="G105" s="9" t="inlineStr">
        <is>
          <t>9600</t>
        </is>
      </c>
      <c r="H105" s="12">
        <f>HYPERLINK("https://examen-media.ru/products/162","Описание")</f>
        <v/>
      </c>
      <c r="I105" s="12">
        <f>HYPERLINK("https://reestr.digital.gov.ru/reestr/304742/","3392")</f>
        <v/>
      </c>
    </row>
    <row r="106">
      <c r="A106" s="5" t="n">
        <v>103</v>
      </c>
      <c r="B106" s="5" t="inlineStr">
        <is>
          <t>Наглядная школа 5-11 классы</t>
        </is>
      </c>
      <c r="C106" s="6" t="inlineStr">
        <is>
          <t>Наглядная физика. 7 класс</t>
        </is>
      </c>
      <c r="D106" s="5" t="inlineStr">
        <is>
          <t>Физика</t>
        </is>
      </c>
      <c r="E106" s="5" t="inlineStr">
        <is>
          <t>7 класс</t>
        </is>
      </c>
      <c r="F106" s="7" t="inlineStr">
        <is>
          <t>4640008175667</t>
        </is>
      </c>
      <c r="G106" s="5" t="inlineStr">
        <is>
          <t>9600</t>
        </is>
      </c>
      <c r="H106" s="8">
        <f>HYPERLINK("https://examen-media.ru/products/83","Описание")</f>
        <v/>
      </c>
      <c r="I106" s="8">
        <f>HYPERLINK("https://reestr.digital.gov.ru/reestr/302746/","1396")</f>
        <v/>
      </c>
    </row>
    <row r="107">
      <c r="A107" s="9" t="n">
        <v>104</v>
      </c>
      <c r="B107" s="9" t="inlineStr">
        <is>
          <t>Наглядная школа 5-11 классы</t>
        </is>
      </c>
      <c r="C107" s="10" t="inlineStr">
        <is>
          <t>Наглядная физика. 8 класс</t>
        </is>
      </c>
      <c r="D107" s="9" t="inlineStr">
        <is>
          <t>Физика</t>
        </is>
      </c>
      <c r="E107" s="9" t="inlineStr">
        <is>
          <t>8 класс</t>
        </is>
      </c>
      <c r="F107" s="11" t="inlineStr">
        <is>
          <t>4640008175674</t>
        </is>
      </c>
      <c r="G107" s="9" t="inlineStr">
        <is>
          <t>9600</t>
        </is>
      </c>
      <c r="H107" s="12">
        <f>HYPERLINK("https://examen-media.ru/products/84","Описание")</f>
        <v/>
      </c>
      <c r="I107" s="12">
        <f>HYPERLINK("https://reestr.digital.gov.ru/reestr/302641/","1291")</f>
        <v/>
      </c>
    </row>
    <row r="108">
      <c r="A108" s="5" t="n">
        <v>105</v>
      </c>
      <c r="B108" s="5" t="inlineStr">
        <is>
          <t>Наглядная школа 5-11 классы</t>
        </is>
      </c>
      <c r="C108" s="6" t="inlineStr">
        <is>
          <t>Наглядная физика. 9 класс</t>
        </is>
      </c>
      <c r="D108" s="5" t="inlineStr">
        <is>
          <t>Физика</t>
        </is>
      </c>
      <c r="E108" s="5" t="inlineStr">
        <is>
          <t>9 класс</t>
        </is>
      </c>
      <c r="F108" s="7" t="inlineStr">
        <is>
          <t>4640008175681</t>
        </is>
      </c>
      <c r="G108" s="5" t="inlineStr">
        <is>
          <t>9600</t>
        </is>
      </c>
      <c r="H108" s="8">
        <f>HYPERLINK("https://examen-media.ru/products/85","Описание")</f>
        <v/>
      </c>
      <c r="I108" s="8">
        <f>HYPERLINK("https://reestr.digital.gov.ru/reestr/302745/","1395")</f>
        <v/>
      </c>
    </row>
    <row r="109">
      <c r="A109" s="9" t="n">
        <v>106</v>
      </c>
      <c r="B109" s="9" t="inlineStr">
        <is>
          <t>Наглядная школа 5-11 классы</t>
        </is>
      </c>
      <c r="C109" s="10" t="inlineStr">
        <is>
          <t>Наглядная физика. Геометрическая и волновая оптика</t>
        </is>
      </c>
      <c r="D109" s="9" t="inlineStr">
        <is>
          <t>Физика</t>
        </is>
      </c>
      <c r="E109" s="9" t="inlineStr">
        <is>
          <t>8, 9, 11 классы</t>
        </is>
      </c>
      <c r="F109" s="11" t="inlineStr">
        <is>
          <t>4640008176374</t>
        </is>
      </c>
      <c r="G109" s="9" t="inlineStr">
        <is>
          <t>9600</t>
        </is>
      </c>
      <c r="H109" s="12">
        <f>HYPERLINK("https://examen-media.ru/products/86","Описание")</f>
        <v/>
      </c>
      <c r="I109" s="12">
        <f>HYPERLINK("https://reestr.digital.gov.ru/reestr/302737/","1387")</f>
        <v/>
      </c>
    </row>
    <row r="110">
      <c r="A110" s="5" t="n">
        <v>107</v>
      </c>
      <c r="B110" s="5" t="inlineStr">
        <is>
          <t>Наглядная школа 5-11 классы</t>
        </is>
      </c>
      <c r="C110" s="6" t="inlineStr">
        <is>
          <t>Наглядная физика. Квантовая физика</t>
        </is>
      </c>
      <c r="D110" s="5" t="inlineStr">
        <is>
          <t>Физика</t>
        </is>
      </c>
      <c r="E110" s="5" t="inlineStr">
        <is>
          <t>11 класс</t>
        </is>
      </c>
      <c r="F110" s="7" t="inlineStr">
        <is>
          <t>4640008176381</t>
        </is>
      </c>
      <c r="G110" s="5" t="inlineStr">
        <is>
          <t>9600</t>
        </is>
      </c>
      <c r="H110" s="8">
        <f>HYPERLINK("https://examen-media.ru/products/87","Описание")</f>
        <v/>
      </c>
      <c r="I110" s="8">
        <f>HYPERLINK("https://reestr.digital.gov.ru/reestr/302705/","1355")</f>
        <v/>
      </c>
    </row>
    <row r="111">
      <c r="A111" s="9" t="n">
        <v>108</v>
      </c>
      <c r="B111" s="9" t="inlineStr">
        <is>
          <t>Наглядная школа 5-11 классы</t>
        </is>
      </c>
      <c r="C111" s="10" t="inlineStr">
        <is>
          <t>Наглядная физика. Кинематика и динамика. Законы сохранения</t>
        </is>
      </c>
      <c r="D111" s="9" t="inlineStr">
        <is>
          <t>Физика</t>
        </is>
      </c>
      <c r="E111" s="9" t="inlineStr">
        <is>
          <t>7, 9, 10 классы</t>
        </is>
      </c>
      <c r="F111" s="11" t="inlineStr">
        <is>
          <t>4640008176589</t>
        </is>
      </c>
      <c r="G111" s="9" t="inlineStr">
        <is>
          <t>9600</t>
        </is>
      </c>
      <c r="H111" s="12">
        <f>HYPERLINK("https://examen-media.ru/products/88","Описание")</f>
        <v/>
      </c>
      <c r="I111" s="12">
        <f>HYPERLINK("https://reestr.digital.gov.ru/reestr/302703/","1353")</f>
        <v/>
      </c>
    </row>
    <row r="112">
      <c r="A112" s="5" t="n">
        <v>109</v>
      </c>
      <c r="B112" s="5" t="inlineStr">
        <is>
          <t>Наглядная школа 5-11 классы</t>
        </is>
      </c>
      <c r="C112" s="6" t="inlineStr">
        <is>
          <t>Наглядная физика. МКТ и термодинамика</t>
        </is>
      </c>
      <c r="D112" s="5" t="inlineStr">
        <is>
          <t>Физика</t>
        </is>
      </c>
      <c r="E112" s="5" t="inlineStr">
        <is>
          <t>8, 10 классы</t>
        </is>
      </c>
      <c r="F112" s="7" t="inlineStr">
        <is>
          <t>4640008176367</t>
        </is>
      </c>
      <c r="G112" s="5" t="inlineStr">
        <is>
          <t>9600</t>
        </is>
      </c>
      <c r="H112" s="8">
        <f>HYPERLINK("https://examen-media.ru/products/91","Описание")</f>
        <v/>
      </c>
      <c r="I112" s="8">
        <f>HYPERLINK("https://reestr.digital.gov.ru/reestr/302701/","1351")</f>
        <v/>
      </c>
    </row>
    <row r="113">
      <c r="A113" s="9" t="n">
        <v>110</v>
      </c>
      <c r="B113" s="9" t="inlineStr">
        <is>
          <t>Наглядная школа 5-11 классы</t>
        </is>
      </c>
      <c r="C113" s="10" t="inlineStr">
        <is>
          <t>Наглядная физика. Магнитное поле. Электромагнетизм</t>
        </is>
      </c>
      <c r="D113" s="9" t="inlineStr">
        <is>
          <t>Физика</t>
        </is>
      </c>
      <c r="E113" s="9" t="inlineStr">
        <is>
          <t>8, 9, 11 классы</t>
        </is>
      </c>
      <c r="F113" s="11" t="inlineStr">
        <is>
          <t>4640008176596</t>
        </is>
      </c>
      <c r="G113" s="9" t="inlineStr">
        <is>
          <t>9600</t>
        </is>
      </c>
      <c r="H113" s="12">
        <f>HYPERLINK("https://examen-media.ru/products/89","Описание")</f>
        <v/>
      </c>
      <c r="I113" s="12">
        <f>HYPERLINK("https://reestr.digital.gov.ru/reestr/302697/","1347")</f>
        <v/>
      </c>
    </row>
    <row r="114">
      <c r="A114" s="5" t="n">
        <v>111</v>
      </c>
      <c r="B114" s="5" t="inlineStr">
        <is>
          <t>Наглядная школа 5-11 классы</t>
        </is>
      </c>
      <c r="C114" s="6" t="inlineStr">
        <is>
          <t>Наглядная физика. Механические колебания и волны</t>
        </is>
      </c>
      <c r="D114" s="5" t="inlineStr">
        <is>
          <t>Физика</t>
        </is>
      </c>
      <c r="E114" s="5" t="inlineStr">
        <is>
          <t>9, 10, 11 классы</t>
        </is>
      </c>
      <c r="F114" s="7" t="inlineStr">
        <is>
          <t>4640008177234</t>
        </is>
      </c>
      <c r="G114" s="5" t="inlineStr">
        <is>
          <t>9600</t>
        </is>
      </c>
      <c r="H114" s="8">
        <f>HYPERLINK("https://examen-media.ru/products/90","Описание")</f>
        <v/>
      </c>
      <c r="I114" s="8">
        <f>HYPERLINK("https://reestr.digital.gov.ru/reestr/302702/","1352")</f>
        <v/>
      </c>
    </row>
    <row r="115">
      <c r="A115" s="9" t="n">
        <v>112</v>
      </c>
      <c r="B115" s="9" t="inlineStr">
        <is>
          <t>Наглядная школа 5-11 классы</t>
        </is>
      </c>
      <c r="C115" s="10" t="inlineStr">
        <is>
          <t>Наглядная физика. Постоянный ток</t>
        </is>
      </c>
      <c r="D115" s="9" t="inlineStr">
        <is>
          <t>Физика</t>
        </is>
      </c>
      <c r="E115" s="9" t="inlineStr">
        <is>
          <t>8, 10 классы</t>
        </is>
      </c>
      <c r="F115" s="11" t="inlineStr">
        <is>
          <t>4640008177241</t>
        </is>
      </c>
      <c r="G115" s="9" t="inlineStr">
        <is>
          <t>9600</t>
        </is>
      </c>
      <c r="H115" s="12">
        <f>HYPERLINK("https://examen-media.ru/products/92","Описание")</f>
        <v/>
      </c>
      <c r="I115" s="12">
        <f>HYPERLINK("https://reestr.digital.gov.ru/reestr/302698/","1348")</f>
        <v/>
      </c>
    </row>
    <row r="116">
      <c r="A116" s="5" t="n">
        <v>113</v>
      </c>
      <c r="B116" s="5" t="inlineStr">
        <is>
          <t>Наглядная школа 5-11 классы</t>
        </is>
      </c>
      <c r="C116" s="6" t="inlineStr">
        <is>
          <t>Наглядная физика. Статика. СТО</t>
        </is>
      </c>
      <c r="D116" s="5" t="inlineStr">
        <is>
          <t>Физика</t>
        </is>
      </c>
      <c r="E116" s="5" t="inlineStr">
        <is>
          <t>9, 10 классы</t>
        </is>
      </c>
      <c r="F116" s="7" t="inlineStr">
        <is>
          <t>4640008177258</t>
        </is>
      </c>
      <c r="G116" s="5" t="inlineStr">
        <is>
          <t>9600</t>
        </is>
      </c>
      <c r="H116" s="8">
        <f>HYPERLINK("https://examen-media.ru/products/93","Описание")</f>
        <v/>
      </c>
      <c r="I116" s="8">
        <f>HYPERLINK("https://reestr.digital.gov.ru/reestr/302696/","1346")</f>
        <v/>
      </c>
    </row>
    <row r="117">
      <c r="A117" s="9" t="n">
        <v>114</v>
      </c>
      <c r="B117" s="9" t="inlineStr">
        <is>
          <t>Наглядная школа 5-11 классы</t>
        </is>
      </c>
      <c r="C117" s="10" t="inlineStr">
        <is>
          <t>Наглядная физика. Электромагнитные волны</t>
        </is>
      </c>
      <c r="D117" s="9" t="inlineStr">
        <is>
          <t>Физика</t>
        </is>
      </c>
      <c r="E117" s="9" t="inlineStr">
        <is>
          <t>11 класс</t>
        </is>
      </c>
      <c r="F117" s="11" t="inlineStr">
        <is>
          <t>4640008177265</t>
        </is>
      </c>
      <c r="G117" s="9" t="inlineStr">
        <is>
          <t>9600</t>
        </is>
      </c>
      <c r="H117" s="12">
        <f>HYPERLINK("https://examen-media.ru/products/94","Описание")</f>
        <v/>
      </c>
      <c r="I117" s="12">
        <f>HYPERLINK("https://reestr.digital.gov.ru/reestr/302706/","1356")</f>
        <v/>
      </c>
    </row>
    <row r="118">
      <c r="A118" s="5" t="n">
        <v>115</v>
      </c>
      <c r="B118" s="5" t="inlineStr">
        <is>
          <t>Наглядная школа 5-11 классы</t>
        </is>
      </c>
      <c r="C118" s="6" t="inlineStr">
        <is>
          <t>Наглядная физика. Электростатика и электродинамика</t>
        </is>
      </c>
      <c r="D118" s="5" t="inlineStr">
        <is>
          <t>Физика</t>
        </is>
      </c>
      <c r="E118" s="5" t="inlineStr">
        <is>
          <t>8, 9, 10, 11 классы</t>
        </is>
      </c>
      <c r="F118" s="7" t="inlineStr">
        <is>
          <t>4640008176619</t>
        </is>
      </c>
      <c r="G118" s="5" t="inlineStr">
        <is>
          <t>9600</t>
        </is>
      </c>
      <c r="H118" s="8">
        <f>HYPERLINK("https://examen-media.ru/products/95","Описание")</f>
        <v/>
      </c>
      <c r="I118" s="8">
        <f>HYPERLINK("https://reestr.digital.gov.ru/reestr/302699/","1349")</f>
        <v/>
      </c>
    </row>
    <row r="119">
      <c r="A119" s="9" t="n">
        <v>116</v>
      </c>
      <c r="B119" s="9" t="inlineStr">
        <is>
          <t>Наглядная школа 5-11 классы</t>
        </is>
      </c>
      <c r="C119" s="10" t="inlineStr">
        <is>
          <t>Наглядная физика. Ядерная физика</t>
        </is>
      </c>
      <c r="D119" s="9" t="inlineStr">
        <is>
          <t>Физика</t>
        </is>
      </c>
      <c r="E119" s="9" t="inlineStr">
        <is>
          <t>9, 11 классы</t>
        </is>
      </c>
      <c r="F119" s="11" t="inlineStr">
        <is>
          <t>4640008176398</t>
        </is>
      </c>
      <c r="G119" s="9" t="inlineStr">
        <is>
          <t>9600</t>
        </is>
      </c>
      <c r="H119" s="12">
        <f>HYPERLINK("https://examen-media.ru/products/96","Описание")</f>
        <v/>
      </c>
      <c r="I119" s="12">
        <f>HYPERLINK("https://reestr.digital.gov.ru/reestr/302704/","1354")</f>
        <v/>
      </c>
    </row>
    <row r="120">
      <c r="A120" s="5" t="n">
        <v>117</v>
      </c>
      <c r="B120" s="5" t="inlineStr">
        <is>
          <t>Наглядная школа 5-11 классы</t>
        </is>
      </c>
      <c r="C120" s="6" t="inlineStr">
        <is>
          <t>Наглядная химия. 10 - 11 классы</t>
        </is>
      </c>
      <c r="D120" s="5" t="inlineStr">
        <is>
          <t>Химия</t>
        </is>
      </c>
      <c r="E120" s="5" t="inlineStr">
        <is>
          <t>10, 11 классы</t>
        </is>
      </c>
      <c r="F120" s="7" t="inlineStr">
        <is>
          <t>4640008175575</t>
        </is>
      </c>
      <c r="G120" s="5" t="inlineStr">
        <is>
          <t>9600</t>
        </is>
      </c>
      <c r="H120" s="8">
        <f>HYPERLINK("https://examen-media.ru/products/74","Описание")</f>
        <v/>
      </c>
      <c r="I120" s="8">
        <f>HYPERLINK("https://reestr.digital.gov.ru/reestr/302707/","1357")</f>
        <v/>
      </c>
    </row>
    <row r="121">
      <c r="A121" s="9" t="n">
        <v>118</v>
      </c>
      <c r="B121" s="9" t="inlineStr">
        <is>
          <t>Наглядная школа 5-11 классы</t>
        </is>
      </c>
      <c r="C121" s="10" t="inlineStr">
        <is>
          <t>Наглядная химия. 8 - 9 классы</t>
        </is>
      </c>
      <c r="D121" s="9" t="inlineStr">
        <is>
          <t>Химия</t>
        </is>
      </c>
      <c r="E121" s="9" t="inlineStr">
        <is>
          <t>8, 9 классы</t>
        </is>
      </c>
      <c r="F121" s="11" t="inlineStr">
        <is>
          <t>4640008177272</t>
        </is>
      </c>
      <c r="G121" s="9" t="inlineStr">
        <is>
          <t>9600</t>
        </is>
      </c>
      <c r="H121" s="12">
        <f>HYPERLINK("https://examen-media.ru/products/73","Описание")</f>
        <v/>
      </c>
      <c r="I121" s="12">
        <f>HYPERLINK("https://reestr.digital.gov.ru/reestr/302695/","1345")</f>
        <v/>
      </c>
    </row>
    <row r="122">
      <c r="A122" s="5" t="n">
        <v>119</v>
      </c>
      <c r="B122" s="5" t="inlineStr">
        <is>
          <t>Наглядная школа 5-11 классы</t>
        </is>
      </c>
      <c r="C122" s="6" t="inlineStr">
        <is>
          <t>Наглядная химия. Инструктивные таблицы</t>
        </is>
      </c>
      <c r="D122" s="5" t="inlineStr">
        <is>
          <t>Химия</t>
        </is>
      </c>
      <c r="E122" s="5" t="inlineStr">
        <is>
          <t>8, 9, 10, 11 классы</t>
        </is>
      </c>
      <c r="F122" s="7" t="inlineStr">
        <is>
          <t>4640008175650</t>
        </is>
      </c>
      <c r="G122" s="5" t="inlineStr">
        <is>
          <t>9600</t>
        </is>
      </c>
      <c r="H122" s="8">
        <f>HYPERLINK("https://examen-media.ru/products/82","Описание")</f>
        <v/>
      </c>
      <c r="I122" s="8">
        <f>HYPERLINK("https://reestr.digital.gov.ru/reestr/302712/","1362")</f>
        <v/>
      </c>
    </row>
    <row r="123">
      <c r="A123" s="9" t="n">
        <v>120</v>
      </c>
      <c r="B123" s="9" t="inlineStr">
        <is>
          <t>Наглядная школа 5-11 классы</t>
        </is>
      </c>
      <c r="C123" s="10" t="inlineStr">
        <is>
          <t>Наглядная химия. Металлы</t>
        </is>
      </c>
      <c r="D123" s="9" t="inlineStr">
        <is>
          <t>Химия</t>
        </is>
      </c>
      <c r="E123" s="9" t="inlineStr">
        <is>
          <t>8, 9, 11 классы</t>
        </is>
      </c>
      <c r="F123" s="11" t="inlineStr">
        <is>
          <t>4640008175599</t>
        </is>
      </c>
      <c r="G123" s="9" t="inlineStr">
        <is>
          <t>9600</t>
        </is>
      </c>
      <c r="H123" s="12">
        <f>HYPERLINK("https://examen-media.ru/products/76","Описание")</f>
        <v/>
      </c>
      <c r="I123" s="12">
        <f>HYPERLINK("https://reestr.digital.gov.ru/reestr/302716/","1366")</f>
        <v/>
      </c>
    </row>
    <row r="124">
      <c r="A124" s="5" t="n">
        <v>121</v>
      </c>
      <c r="B124" s="5" t="inlineStr">
        <is>
          <t>Наглядная школа 5-11 классы</t>
        </is>
      </c>
      <c r="C124" s="6" t="inlineStr">
        <is>
          <t>Наглядная химия. Начала химии. Основы химических знаний</t>
        </is>
      </c>
      <c r="D124" s="5" t="inlineStr">
        <is>
          <t>Химия</t>
        </is>
      </c>
      <c r="E124" s="5" t="inlineStr">
        <is>
          <t>8, 9 классы</t>
        </is>
      </c>
      <c r="F124" s="7" t="inlineStr">
        <is>
          <t>4640008175605</t>
        </is>
      </c>
      <c r="G124" s="5" t="inlineStr">
        <is>
          <t>9600</t>
        </is>
      </c>
      <c r="H124" s="8">
        <f>HYPERLINK("https://examen-media.ru/products/75","Описание")</f>
        <v/>
      </c>
      <c r="I124" s="8">
        <f>HYPERLINK("https://reestr.digital.gov.ru/reestr/302711/","1361")</f>
        <v/>
      </c>
    </row>
    <row r="125">
      <c r="A125" s="9" t="n">
        <v>122</v>
      </c>
      <c r="B125" s="9" t="inlineStr">
        <is>
          <t>Наглядная школа 5-11 классы</t>
        </is>
      </c>
      <c r="C125" s="10" t="inlineStr">
        <is>
          <t>Наглядная химия. Неметаллы</t>
        </is>
      </c>
      <c r="D125" s="9" t="inlineStr">
        <is>
          <t>Химия</t>
        </is>
      </c>
      <c r="E125" s="9" t="inlineStr">
        <is>
          <t>8, 9, 11 классы</t>
        </is>
      </c>
      <c r="F125" s="11" t="inlineStr">
        <is>
          <t>4640008175612</t>
        </is>
      </c>
      <c r="G125" s="9" t="inlineStr">
        <is>
          <t>9600</t>
        </is>
      </c>
      <c r="H125" s="12">
        <f>HYPERLINK("https://examen-media.ru/products/77","Описание")</f>
        <v/>
      </c>
      <c r="I125" s="12">
        <f>HYPERLINK("https://reestr.digital.gov.ru/reestr/302709/","1359")</f>
        <v/>
      </c>
    </row>
    <row r="126">
      <c r="A126" s="5" t="n">
        <v>123</v>
      </c>
      <c r="B126" s="5" t="inlineStr">
        <is>
          <t>Наглядная школа 5-11 классы</t>
        </is>
      </c>
      <c r="C126" s="6" t="inlineStr">
        <is>
          <t>Наглядная химия. Органическая химия. Белки и нуклеиновые кислоты</t>
        </is>
      </c>
      <c r="D126" s="5" t="inlineStr">
        <is>
          <t>Химия</t>
        </is>
      </c>
      <c r="E126" s="5" t="inlineStr">
        <is>
          <t>9, 10, 11 классы</t>
        </is>
      </c>
      <c r="F126" s="7" t="inlineStr">
        <is>
          <t>4640008175629</t>
        </is>
      </c>
      <c r="G126" s="5" t="inlineStr">
        <is>
          <t>9600</t>
        </is>
      </c>
      <c r="H126" s="8">
        <f>HYPERLINK("https://examen-media.ru/products/78","Описание")</f>
        <v/>
      </c>
      <c r="I126" s="8">
        <f>HYPERLINK("https://reestr.digital.gov.ru/reestr/302717/","1367")</f>
        <v/>
      </c>
    </row>
    <row r="127">
      <c r="A127" s="9" t="n">
        <v>124</v>
      </c>
      <c r="B127" s="9" t="inlineStr">
        <is>
          <t>Наглядная школа 5-11 классы</t>
        </is>
      </c>
      <c r="C127" s="10" t="inlineStr">
        <is>
          <t>Наглядная химия. Растворы. Электролитическая диссоциация</t>
        </is>
      </c>
      <c r="D127" s="9" t="inlineStr">
        <is>
          <t>Химия</t>
        </is>
      </c>
      <c r="E127" s="9" t="inlineStr">
        <is>
          <t>8, 9, 11 классы</t>
        </is>
      </c>
      <c r="F127" s="11" t="inlineStr">
        <is>
          <t>4640008175636</t>
        </is>
      </c>
      <c r="G127" s="9" t="inlineStr">
        <is>
          <t>9600</t>
        </is>
      </c>
      <c r="H127" s="12">
        <f>HYPERLINK("https://examen-media.ru/products/79","Описание")</f>
        <v/>
      </c>
      <c r="I127" s="12">
        <f>HYPERLINK("https://reestr.digital.gov.ru/reestr/302715/","1365")</f>
        <v/>
      </c>
    </row>
    <row r="128">
      <c r="A128" s="5" t="n">
        <v>125</v>
      </c>
      <c r="B128" s="5" t="inlineStr">
        <is>
          <t>Наглядная школа 5-11 классы</t>
        </is>
      </c>
      <c r="C128" s="6" t="inlineStr">
        <is>
          <t>Наглядная химия. Строение вещества. Химические реакции</t>
        </is>
      </c>
      <c r="D128" s="5" t="inlineStr">
        <is>
          <t>Химия</t>
        </is>
      </c>
      <c r="E128" s="5" t="inlineStr">
        <is>
          <t>8, 9, 10, 11 классы</t>
        </is>
      </c>
      <c r="F128" s="7" t="inlineStr">
        <is>
          <t>4640008175643</t>
        </is>
      </c>
      <c r="G128" s="5" t="inlineStr">
        <is>
          <t>9600</t>
        </is>
      </c>
      <c r="H128" s="8">
        <f>HYPERLINK("https://examen-media.ru/products/80","Описание")</f>
        <v/>
      </c>
      <c r="I128" s="8">
        <f>HYPERLINK("https://reestr.digital.gov.ru/reestr/302713/","1363")</f>
        <v/>
      </c>
    </row>
    <row r="129">
      <c r="A129" s="9" t="n">
        <v>126</v>
      </c>
      <c r="B129" s="9" t="inlineStr">
        <is>
          <t>Наглядная школа 5-11 классы</t>
        </is>
      </c>
      <c r="C129" s="10" t="inlineStr">
        <is>
          <t>Наглядная химия. Химическое производство. Металлургия</t>
        </is>
      </c>
      <c r="D129" s="9" t="inlineStr">
        <is>
          <t>Химия</t>
        </is>
      </c>
      <c r="E129" s="9" t="inlineStr">
        <is>
          <t>11 класс</t>
        </is>
      </c>
      <c r="F129" s="11" t="inlineStr">
        <is>
          <t>4640008176411</t>
        </is>
      </c>
      <c r="G129" s="9" t="inlineStr">
        <is>
          <t>9600</t>
        </is>
      </c>
      <c r="H129" s="12">
        <f>HYPERLINK("https://examen-media.ru/products/81","Описание")</f>
        <v/>
      </c>
      <c r="I129" s="12">
        <f>HYPERLINK("https://reestr.digital.gov.ru/reestr/302714/","1364")</f>
        <v/>
      </c>
    </row>
    <row r="130">
      <c r="A130" s="5" t="n">
        <v>127</v>
      </c>
      <c r="B130" s="5" t="inlineStr">
        <is>
          <t>Интерактивные карты 5-11 классы</t>
        </is>
      </c>
      <c r="C130" s="6" t="inlineStr">
        <is>
          <t>Интерактивные карты. География России. 8 класс. Природа России. Население России</t>
        </is>
      </c>
      <c r="D130" s="5" t="inlineStr">
        <is>
          <t>География</t>
        </is>
      </c>
      <c r="E130" s="5" t="inlineStr">
        <is>
          <t>8 класс</t>
        </is>
      </c>
      <c r="F130" s="7" t="inlineStr">
        <is>
          <t>4640008178705</t>
        </is>
      </c>
      <c r="G130" s="5" t="inlineStr">
        <is>
          <t>9600</t>
        </is>
      </c>
      <c r="H130" s="8">
        <f>HYPERLINK("https://examen-media.ru/products/8","Описание")</f>
        <v/>
      </c>
      <c r="I130" s="8">
        <f>HYPERLINK("https://reestr.digital.gov.ru/reestr/302466/","1117")</f>
        <v/>
      </c>
    </row>
    <row r="131">
      <c r="A131" s="9" t="n">
        <v>128</v>
      </c>
      <c r="B131" s="9" t="inlineStr">
        <is>
          <t>Интерактивные карты 5-11 классы</t>
        </is>
      </c>
      <c r="C131" s="10" t="inlineStr">
        <is>
          <t>Интерактивные карты. География России. 9 класс. Географические регионы России. Европейская часть</t>
        </is>
      </c>
      <c r="D131" s="9" t="inlineStr">
        <is>
          <t>География</t>
        </is>
      </c>
      <c r="E131" s="9" t="inlineStr">
        <is>
          <t>9 класс</t>
        </is>
      </c>
      <c r="F131" s="11" t="inlineStr">
        <is>
          <t>4640008178682</t>
        </is>
      </c>
      <c r="G131" s="9" t="inlineStr">
        <is>
          <t>9600</t>
        </is>
      </c>
      <c r="H131" s="12">
        <f>HYPERLINK("https://examen-media.ru/products/6","Описание")</f>
        <v/>
      </c>
      <c r="I131" s="12">
        <f>HYPERLINK("https://reestr.digital.gov.ru/reestr/302468/","1119")</f>
        <v/>
      </c>
    </row>
    <row r="132">
      <c r="A132" s="5" t="n">
        <v>129</v>
      </c>
      <c r="B132" s="5" t="inlineStr">
        <is>
          <t>Интерактивные карты 5-11 классы</t>
        </is>
      </c>
      <c r="C132" s="6" t="inlineStr">
        <is>
          <t>Интерактивные карты. География России. 9 класс. Географические регионы России. Урал. Азиатская часть</t>
        </is>
      </c>
      <c r="D132" s="5" t="inlineStr">
        <is>
          <t>География</t>
        </is>
      </c>
      <c r="E132" s="5" t="inlineStr">
        <is>
          <t>9 класс</t>
        </is>
      </c>
      <c r="F132" s="7" t="inlineStr">
        <is>
          <t>4640008178699</t>
        </is>
      </c>
      <c r="G132" s="5" t="inlineStr">
        <is>
          <t>9600</t>
        </is>
      </c>
      <c r="H132" s="8">
        <f>HYPERLINK("https://examen-media.ru/products/7","Описание")</f>
        <v/>
      </c>
      <c r="I132" s="8">
        <f>HYPERLINK("https://reestr.digital.gov.ru/reestr/302467/","1118")</f>
        <v/>
      </c>
    </row>
    <row r="133">
      <c r="A133" s="9" t="n">
        <v>130</v>
      </c>
      <c r="B133" s="9" t="inlineStr">
        <is>
          <t>Интерактивные карты 5-11 классы</t>
        </is>
      </c>
      <c r="C133" s="10" t="inlineStr">
        <is>
          <t>Интерактивные карты. География России. 9 класс. Хозяйство России</t>
        </is>
      </c>
      <c r="D133" s="9" t="inlineStr">
        <is>
          <t>География</t>
        </is>
      </c>
      <c r="E133" s="9" t="inlineStr">
        <is>
          <t>9 класс</t>
        </is>
      </c>
      <c r="F133" s="11" t="inlineStr">
        <is>
          <t>4640008178712</t>
        </is>
      </c>
      <c r="G133" s="9" t="inlineStr">
        <is>
          <t>9600</t>
        </is>
      </c>
      <c r="H133" s="12">
        <f>HYPERLINK("https://examen-media.ru/products/9","Описание")</f>
        <v/>
      </c>
      <c r="I133" s="12">
        <f>HYPERLINK("https://reestr.digital.gov.ru/reestr/302464/","1115")</f>
        <v/>
      </c>
    </row>
    <row r="134">
      <c r="A134" s="5" t="n">
        <v>131</v>
      </c>
      <c r="B134" s="5" t="inlineStr">
        <is>
          <t>Интерактивные карты 5-11 классы</t>
        </is>
      </c>
      <c r="C134" s="6" t="inlineStr">
        <is>
          <t>Интерактивные карты. География материков и океанов. 7 класс. Главные особенности природы Земли</t>
        </is>
      </c>
      <c r="D134" s="5" t="inlineStr">
        <is>
          <t>География</t>
        </is>
      </c>
      <c r="E134" s="5" t="inlineStr">
        <is>
          <t>7 класс</t>
        </is>
      </c>
      <c r="F134" s="7" t="inlineStr">
        <is>
          <t>4640008178644</t>
        </is>
      </c>
      <c r="G134" s="5" t="inlineStr">
        <is>
          <t>9600</t>
        </is>
      </c>
      <c r="H134" s="8">
        <f>HYPERLINK("https://examen-media.ru/products/2","Описание")</f>
        <v/>
      </c>
      <c r="I134" s="8">
        <f>HYPERLINK("https://reestr.digital.gov.ru/reestr/302465/","1116")</f>
        <v/>
      </c>
    </row>
    <row r="135">
      <c r="A135" s="9" t="n">
        <v>132</v>
      </c>
      <c r="B135" s="9" t="inlineStr">
        <is>
          <t>Интерактивные карты 5-11 классы</t>
        </is>
      </c>
      <c r="C135" s="10" t="inlineStr">
        <is>
          <t>Интерактивные карты. География материков и океанов. 7 класс. Мировой океан</t>
        </is>
      </c>
      <c r="D135" s="9" t="inlineStr">
        <is>
          <t>География</t>
        </is>
      </c>
      <c r="E135" s="9" t="inlineStr">
        <is>
          <t>7 класс</t>
        </is>
      </c>
      <c r="F135" s="11" t="inlineStr">
        <is>
          <t>4640008178651</t>
        </is>
      </c>
      <c r="G135" s="9" t="inlineStr">
        <is>
          <t>9600</t>
        </is>
      </c>
      <c r="H135" s="12">
        <f>HYPERLINK("https://examen-media.ru/products/3","Описание")</f>
        <v/>
      </c>
      <c r="I135" s="12">
        <f>HYPERLINK("https://reestr.digital.gov.ru/reestr/302470/","1121")</f>
        <v/>
      </c>
    </row>
    <row r="136">
      <c r="A136" s="5" t="n">
        <v>133</v>
      </c>
      <c r="B136" s="5" t="inlineStr">
        <is>
          <t>Интерактивные карты 5-11 классы</t>
        </is>
      </c>
      <c r="C136" s="6" t="inlineStr">
        <is>
          <t>Интерактивные карты. География материков и океанов. 7 класс. Северные материки</t>
        </is>
      </c>
      <c r="D136" s="5" t="inlineStr">
        <is>
          <t>География</t>
        </is>
      </c>
      <c r="E136" s="5" t="inlineStr">
        <is>
          <t>7 класс</t>
        </is>
      </c>
      <c r="F136" s="7" t="inlineStr">
        <is>
          <t>4640008178668</t>
        </is>
      </c>
      <c r="G136" s="5" t="inlineStr">
        <is>
          <t>9600</t>
        </is>
      </c>
      <c r="H136" s="8">
        <f>HYPERLINK("https://examen-media.ru/products/5","Описание")</f>
        <v/>
      </c>
      <c r="I136" s="8">
        <f>HYPERLINK("https://reestr.digital.gov.ru/reestr/302471/","1122")</f>
        <v/>
      </c>
    </row>
    <row r="137">
      <c r="A137" s="9" t="n">
        <v>134</v>
      </c>
      <c r="B137" s="9" t="inlineStr">
        <is>
          <t>Интерактивные карты 5-11 классы</t>
        </is>
      </c>
      <c r="C137" s="10" t="inlineStr">
        <is>
          <t>Интерактивные карты. География материков и океанов. 7 класс. Южные материки</t>
        </is>
      </c>
      <c r="D137" s="9" t="inlineStr">
        <is>
          <t>География</t>
        </is>
      </c>
      <c r="E137" s="9" t="inlineStr">
        <is>
          <t>7 класс</t>
        </is>
      </c>
      <c r="F137" s="11" t="inlineStr">
        <is>
          <t>4640008178675</t>
        </is>
      </c>
      <c r="G137" s="9" t="inlineStr">
        <is>
          <t>9600</t>
        </is>
      </c>
      <c r="H137" s="12">
        <f>HYPERLINK("https://examen-media.ru/products/4","Описание")</f>
        <v/>
      </c>
      <c r="I137" s="12">
        <f>HYPERLINK("https://reestr.digital.gov.ru/reestr/302472/","1123")</f>
        <v/>
      </c>
    </row>
    <row r="138">
      <c r="A138" s="5" t="n">
        <v>135</v>
      </c>
      <c r="B138" s="5" t="inlineStr">
        <is>
          <t>Интерактивные карты 5-11 классы</t>
        </is>
      </c>
      <c r="C138" s="6" t="inlineStr">
        <is>
          <t>Интерактивные карты. География. 5 – 6 классы</t>
        </is>
      </c>
      <c r="D138" s="5" t="inlineStr">
        <is>
          <t>География</t>
        </is>
      </c>
      <c r="E138" s="5" t="inlineStr">
        <is>
          <t>5, 6 классы</t>
        </is>
      </c>
      <c r="F138" s="7" t="inlineStr">
        <is>
          <t>4640008178637</t>
        </is>
      </c>
      <c r="G138" s="5" t="inlineStr">
        <is>
          <t>9600</t>
        </is>
      </c>
      <c r="H138" s="8">
        <f>HYPERLINK("https://examen-media.ru/products/1","Описание")</f>
        <v/>
      </c>
      <c r="I138" s="8">
        <f>HYPERLINK("https://reestr.digital.gov.ru/reestr/302469/","1120")</f>
        <v/>
      </c>
    </row>
    <row r="139">
      <c r="A139" s="9" t="n">
        <v>136</v>
      </c>
      <c r="B139" s="9" t="inlineStr">
        <is>
          <t>Интерактивные карты 5-11 классы</t>
        </is>
      </c>
      <c r="C139" s="10" t="inlineStr">
        <is>
          <t>Интерактивные карты. Экономическая и социальная география мира. 10 класс. Общая характеристика мира</t>
        </is>
      </c>
      <c r="D139" s="9" t="inlineStr">
        <is>
          <t>География</t>
        </is>
      </c>
      <c r="E139" s="9" t="inlineStr">
        <is>
          <t>10 класс</t>
        </is>
      </c>
      <c r="F139" s="11" t="inlineStr">
        <is>
          <t>4640008178729</t>
        </is>
      </c>
      <c r="G139" s="9" t="inlineStr">
        <is>
          <t>9600</t>
        </is>
      </c>
      <c r="H139" s="12">
        <f>HYPERLINK("https://examen-media.ru/products/10","Описание")</f>
        <v/>
      </c>
      <c r="I139" s="12">
        <f>HYPERLINK("https://reestr.digital.gov.ru/reestr/302729/","1379")</f>
        <v/>
      </c>
    </row>
    <row r="140">
      <c r="A140" s="5" t="n">
        <v>137</v>
      </c>
      <c r="B140" s="5" t="inlineStr">
        <is>
          <t>Интерактивные карты 5-11 классы</t>
        </is>
      </c>
      <c r="C140" s="6" t="inlineStr">
        <is>
          <t>Интерактивные карты. Экономическая и социальная география мира. 10 класс. Региональная характеристика мира</t>
        </is>
      </c>
      <c r="D140" s="5" t="inlineStr">
        <is>
          <t>География</t>
        </is>
      </c>
      <c r="E140" s="5" t="inlineStr">
        <is>
          <t>10 класс</t>
        </is>
      </c>
      <c r="F140" s="7" t="inlineStr">
        <is>
          <t>4640008178736</t>
        </is>
      </c>
      <c r="G140" s="5" t="inlineStr">
        <is>
          <t>9600</t>
        </is>
      </c>
      <c r="H140" s="8">
        <f>HYPERLINK("https://examen-media.ru/products/11","Описание")</f>
        <v/>
      </c>
      <c r="I140" s="8">
        <f>HYPERLINK("https://reestr.digital.gov.ru/reestr/302728/","1378")</f>
        <v/>
      </c>
    </row>
    <row r="141">
      <c r="A141" s="9" t="n">
        <v>138</v>
      </c>
      <c r="B141" s="9" t="inlineStr">
        <is>
          <t>Интерактивные карты 5-11 классы</t>
        </is>
      </c>
      <c r="C141" s="10" t="inlineStr">
        <is>
          <t>Интерактивные карты. Всеобщая история. 5 класс</t>
        </is>
      </c>
      <c r="D141" s="9" t="inlineStr">
        <is>
          <t>История</t>
        </is>
      </c>
      <c r="E141" s="9" t="inlineStr">
        <is>
          <t>5 класс</t>
        </is>
      </c>
      <c r="F141" s="11" t="inlineStr">
        <is>
          <t>4640008177487</t>
        </is>
      </c>
      <c r="G141" s="9" t="inlineStr">
        <is>
          <t>9600</t>
        </is>
      </c>
      <c r="H141" s="12">
        <f>HYPERLINK("https://examen-media.ru/products/19","Описание")</f>
        <v/>
      </c>
      <c r="I141" s="12">
        <f>HYPERLINK("https://reestr.digital.gov.ru/reestr/302450/","1101")</f>
        <v/>
      </c>
    </row>
    <row r="142">
      <c r="A142" s="5" t="n">
        <v>139</v>
      </c>
      <c r="B142" s="5" t="inlineStr">
        <is>
          <t>Интерактивные карты 5-11 классы</t>
        </is>
      </c>
      <c r="C142" s="6" t="inlineStr">
        <is>
          <t>Интерактивные карты. Всеобщая история. 6 класс</t>
        </is>
      </c>
      <c r="D142" s="5" t="inlineStr">
        <is>
          <t>История</t>
        </is>
      </c>
      <c r="E142" s="5" t="inlineStr">
        <is>
          <t>6 класс</t>
        </is>
      </c>
      <c r="F142" s="7" t="inlineStr">
        <is>
          <t>4640008177494</t>
        </is>
      </c>
      <c r="G142" s="5" t="inlineStr">
        <is>
          <t>9600</t>
        </is>
      </c>
      <c r="H142" s="8">
        <f>HYPERLINK("https://examen-media.ru/products/18","Описание")</f>
        <v/>
      </c>
      <c r="I142" s="8">
        <f>HYPERLINK("https://reestr.digital.gov.ru/reestr/302457/","1108")</f>
        <v/>
      </c>
    </row>
    <row r="143">
      <c r="A143" s="9" t="n">
        <v>140</v>
      </c>
      <c r="B143" s="9" t="inlineStr">
        <is>
          <t>Интерактивные карты 5-11 классы</t>
        </is>
      </c>
      <c r="C143" s="10" t="inlineStr">
        <is>
          <t>Интерактивные карты. Всеобщая история. 7 класс</t>
        </is>
      </c>
      <c r="D143" s="9" t="inlineStr">
        <is>
          <t>История</t>
        </is>
      </c>
      <c r="E143" s="9" t="inlineStr">
        <is>
          <t>7 класс</t>
        </is>
      </c>
      <c r="F143" s="11" t="inlineStr">
        <is>
          <t>4640008177555</t>
        </is>
      </c>
      <c r="G143" s="9" t="inlineStr">
        <is>
          <t>9600</t>
        </is>
      </c>
      <c r="H143" s="12">
        <f>HYPERLINK("https://examen-media.ru/products/17","Описание")</f>
        <v/>
      </c>
      <c r="I143" s="12">
        <f>HYPERLINK("https://reestr.digital.gov.ru/reestr/302459/","1110")</f>
        <v/>
      </c>
    </row>
    <row r="144">
      <c r="A144" s="5" t="n">
        <v>141</v>
      </c>
      <c r="B144" s="5" t="inlineStr">
        <is>
          <t>Интерактивные карты 5-11 классы</t>
        </is>
      </c>
      <c r="C144" s="6" t="inlineStr">
        <is>
          <t>Интерактивные карты. Всеобщая история. 8 класс</t>
        </is>
      </c>
      <c r="D144" s="5" t="inlineStr">
        <is>
          <t>История</t>
        </is>
      </c>
      <c r="E144" s="5" t="inlineStr">
        <is>
          <t>8 класс</t>
        </is>
      </c>
      <c r="F144" s="7" t="inlineStr">
        <is>
          <t>4640008177548</t>
        </is>
      </c>
      <c r="G144" s="5" t="inlineStr">
        <is>
          <t>9600</t>
        </is>
      </c>
      <c r="H144" s="8">
        <f>HYPERLINK("https://examen-media.ru/products/16","Описание")</f>
        <v/>
      </c>
      <c r="I144" s="8">
        <f>HYPERLINK("https://reestr.digital.gov.ru/reestr/302458/","1109")</f>
        <v/>
      </c>
    </row>
    <row r="145">
      <c r="A145" s="9" t="n">
        <v>142</v>
      </c>
      <c r="B145" s="9" t="inlineStr">
        <is>
          <t>Интерактивные карты 5-11 классы</t>
        </is>
      </c>
      <c r="C145" s="10" t="inlineStr">
        <is>
          <t>Интерактивные карты. Всеобщая история. 9 класс</t>
        </is>
      </c>
      <c r="D145" s="9" t="inlineStr">
        <is>
          <t>История</t>
        </is>
      </c>
      <c r="E145" s="9" t="inlineStr">
        <is>
          <t>9 класс</t>
        </is>
      </c>
      <c r="F145" s="11" t="inlineStr">
        <is>
          <t>4640008177470</t>
        </is>
      </c>
      <c r="G145" s="9" t="inlineStr">
        <is>
          <t>9600</t>
        </is>
      </c>
      <c r="H145" s="12">
        <f>HYPERLINK("https://examen-media.ru/products/15","Описание")</f>
        <v/>
      </c>
      <c r="I145" s="12">
        <f>HYPERLINK("https://reestr.digital.gov.ru/reestr/302453/","1104")</f>
        <v/>
      </c>
    </row>
    <row r="146">
      <c r="A146" s="5" t="n">
        <v>143</v>
      </c>
      <c r="B146" s="5" t="inlineStr">
        <is>
          <t>Интерактивные карты 5-11 классы</t>
        </is>
      </c>
      <c r="C146" s="6" t="inlineStr">
        <is>
          <t>Интерактивные карты. История России с древнейших времён до конца XVI в. 6 класс</t>
        </is>
      </c>
      <c r="D146" s="5" t="inlineStr">
        <is>
          <t>История</t>
        </is>
      </c>
      <c r="E146" s="5" t="inlineStr">
        <is>
          <t>6 класс</t>
        </is>
      </c>
      <c r="F146" s="7" t="inlineStr">
        <is>
          <t>4640008177333</t>
        </is>
      </c>
      <c r="G146" s="5" t="inlineStr">
        <is>
          <t>9600</t>
        </is>
      </c>
      <c r="H146" s="8">
        <f>HYPERLINK("https://examen-media.ru/products/14","Описание")</f>
        <v/>
      </c>
      <c r="I146" s="8">
        <f>HYPERLINK("https://reestr.digital.gov.ru/reestr/302452/","1103")</f>
        <v/>
      </c>
    </row>
    <row r="147">
      <c r="A147" s="9" t="n">
        <v>144</v>
      </c>
      <c r="B147" s="9" t="inlineStr">
        <is>
          <t>Интерактивные карты 5-11 классы</t>
        </is>
      </c>
      <c r="C147" s="10" t="inlineStr">
        <is>
          <t>Интерактивные карты. История России. XIX в. 8 класс</t>
        </is>
      </c>
      <c r="D147" s="9" t="inlineStr">
        <is>
          <t>История</t>
        </is>
      </c>
      <c r="E147" s="9" t="inlineStr">
        <is>
          <t>8 класс</t>
        </is>
      </c>
      <c r="F147" s="11" t="inlineStr">
        <is>
          <t>4640008177500</t>
        </is>
      </c>
      <c r="G147" s="9" t="inlineStr">
        <is>
          <t>9600</t>
        </is>
      </c>
      <c r="H147" s="12">
        <f>HYPERLINK("https://examen-media.ru/products/20","Описание")</f>
        <v/>
      </c>
      <c r="I147" s="12">
        <f>HYPERLINK("https://reestr.digital.gov.ru/reestr/302455/","1106")</f>
        <v/>
      </c>
    </row>
    <row r="148">
      <c r="A148" s="5" t="n">
        <v>145</v>
      </c>
      <c r="B148" s="5" t="inlineStr">
        <is>
          <t>Интерактивные карты 5-11 классы</t>
        </is>
      </c>
      <c r="C148" s="6" t="inlineStr">
        <is>
          <t>Интерактивные карты. История России. XVII–XVIII вв. 7 класс</t>
        </is>
      </c>
      <c r="D148" s="5" t="inlineStr">
        <is>
          <t>История</t>
        </is>
      </c>
      <c r="E148" s="5" t="inlineStr">
        <is>
          <t>7 класс</t>
        </is>
      </c>
      <c r="F148" s="7" t="inlineStr">
        <is>
          <t>4640008177517</t>
        </is>
      </c>
      <c r="G148" s="5" t="inlineStr">
        <is>
          <t>9600</t>
        </is>
      </c>
      <c r="H148" s="8">
        <f>HYPERLINK("https://examen-media.ru/products/13","Описание")</f>
        <v/>
      </c>
      <c r="I148" s="8">
        <f>HYPERLINK("https://reestr.digital.gov.ru/reestr/302456/","1107")</f>
        <v/>
      </c>
    </row>
    <row r="149">
      <c r="A149" s="9" t="n">
        <v>146</v>
      </c>
      <c r="B149" s="9" t="inlineStr">
        <is>
          <t>Интерактивные карты 5-11 классы</t>
        </is>
      </c>
      <c r="C149" s="10" t="inlineStr">
        <is>
          <t>Интерактивные карты. История России. XX – начало XXI вв. 9 класс</t>
        </is>
      </c>
      <c r="D149" s="9" t="inlineStr">
        <is>
          <t>История</t>
        </is>
      </c>
      <c r="E149" s="9" t="inlineStr">
        <is>
          <t>9 класс</t>
        </is>
      </c>
      <c r="F149" s="11" t="inlineStr">
        <is>
          <t>4640008177340</t>
        </is>
      </c>
      <c r="G149" s="9" t="inlineStr">
        <is>
          <t>9600</t>
        </is>
      </c>
      <c r="H149" s="12">
        <f>HYPERLINK("https://examen-media.ru/products/12","Описание")</f>
        <v/>
      </c>
      <c r="I149" s="12">
        <f>HYPERLINK("https://reestr.digital.gov.ru/reestr/302454/","1105")</f>
        <v/>
      </c>
    </row>
    <row r="150">
      <c r="A150" s="5" t="n">
        <v>147</v>
      </c>
      <c r="B150" s="5" t="inlineStr">
        <is>
          <t>Лабораторные работы по физике 7-9 классы</t>
        </is>
      </c>
      <c r="C150" s="6" t="inlineStr">
        <is>
          <t>Лабораторные работы по физике. 7 класс. Сетевая версия</t>
        </is>
      </c>
      <c r="D150" s="5" t="inlineStr">
        <is>
          <t>Физика</t>
        </is>
      </c>
      <c r="E150" s="5" t="inlineStr">
        <is>
          <t>7 класс</t>
        </is>
      </c>
      <c r="F150" s="7" t="inlineStr">
        <is>
          <t>4640008174820</t>
        </is>
      </c>
      <c r="G150" s="5" t="inlineStr">
        <is>
          <t>9600</t>
        </is>
      </c>
      <c r="H150" s="8">
        <f>HYPERLINK("https://examen-media.ru/products/133","Описание")</f>
        <v/>
      </c>
      <c r="I150" s="8">
        <f>HYPERLINK("https://reestr.digital.gov.ru/reestr/303192/","1842")</f>
        <v/>
      </c>
    </row>
    <row r="151">
      <c r="A151" s="9" t="n">
        <v>148</v>
      </c>
      <c r="B151" s="9" t="inlineStr">
        <is>
          <t>Лабораторные работы по физике 7-9 классы</t>
        </is>
      </c>
      <c r="C151" s="10" t="inlineStr">
        <is>
          <t>Лабораторные работы по физике. 8 класс. Сетевая версия</t>
        </is>
      </c>
      <c r="D151" s="9" t="inlineStr">
        <is>
          <t>Физика</t>
        </is>
      </c>
      <c r="E151" s="9" t="inlineStr">
        <is>
          <t>8 класс</t>
        </is>
      </c>
      <c r="F151" s="11" t="inlineStr">
        <is>
          <t>4640008174837</t>
        </is>
      </c>
      <c r="G151" s="9" t="inlineStr">
        <is>
          <t>9600</t>
        </is>
      </c>
      <c r="H151" s="12">
        <f>HYPERLINK("https://examen-media.ru/products/134","Описание")</f>
        <v/>
      </c>
      <c r="I151" s="12">
        <f>HYPERLINK("https://reestr.digital.gov.ru/reestr/303190/","1840")</f>
        <v/>
      </c>
    </row>
    <row r="152">
      <c r="A152" s="5" t="n">
        <v>149</v>
      </c>
      <c r="B152" s="5" t="inlineStr">
        <is>
          <t>Лабораторные работы по физике 7-9 классы</t>
        </is>
      </c>
      <c r="C152" s="6" t="inlineStr">
        <is>
          <t>Лабораторные работы по физике. 9 класс. Сетевая версия</t>
        </is>
      </c>
      <c r="D152" s="5" t="inlineStr">
        <is>
          <t>Физика</t>
        </is>
      </c>
      <c r="E152" s="5" t="inlineStr">
        <is>
          <t>9 класс</t>
        </is>
      </c>
      <c r="F152" s="7" t="inlineStr">
        <is>
          <t>4640008174844</t>
        </is>
      </c>
      <c r="G152" s="5" t="inlineStr">
        <is>
          <t>9600</t>
        </is>
      </c>
      <c r="H152" s="8">
        <f>HYPERLINK("https://examen-media.ru/products/135","Описание")</f>
        <v/>
      </c>
      <c r="I152" s="8">
        <f>HYPERLINK("https://reestr.digital.gov.ru/reestr/303197/","1847")</f>
        <v/>
      </c>
    </row>
    <row r="153">
      <c r="A153" s="9" t="n">
        <v>150</v>
      </c>
      <c r="B153" s="9" t="inlineStr">
        <is>
          <t>Медиа Коллекция</t>
        </is>
      </c>
      <c r="C153" s="10" t="inlineStr">
        <is>
          <t>Государственные символы России</t>
        </is>
      </c>
      <c r="D153" s="9" t="inlineStr">
        <is>
          <t>История</t>
        </is>
      </c>
      <c r="E153" s="9" t="inlineStr">
        <is>
          <t>4, 5, 6, 7, 8, 9, 10, 11 классы</t>
        </is>
      </c>
      <c r="F153" s="11" t="inlineStr">
        <is>
          <t>4640008176763</t>
        </is>
      </c>
      <c r="G153" s="9" t="inlineStr">
        <is>
          <t>9600</t>
        </is>
      </c>
      <c r="H153" s="12">
        <f>HYPERLINK("https://examen-media.ru/products/169","Описание")</f>
        <v/>
      </c>
      <c r="I153" s="12">
        <f>HYPERLINK("https://reestr.digital.gov.ru/reestr/305872/","4522")</f>
        <v/>
      </c>
    </row>
    <row r="154">
      <c r="A154" s="5" t="n">
        <v>151</v>
      </c>
      <c r="B154" s="5" t="inlineStr">
        <is>
          <t>Медиа Коллекция</t>
        </is>
      </c>
      <c r="C154" s="6" t="inlineStr">
        <is>
          <t>Дни русской боевой славы. Борьба народов Древней Руси с иноземными захватчиками</t>
        </is>
      </c>
      <c r="D154" s="5" t="inlineStr">
        <is>
          <t>История</t>
        </is>
      </c>
      <c r="E154" s="5" t="inlineStr">
        <is>
          <t>6, 7, 8, 9, 10, 11 классы</t>
        </is>
      </c>
      <c r="F154" s="7" t="inlineStr">
        <is>
          <t>4640008176770</t>
        </is>
      </c>
      <c r="G154" s="5" t="inlineStr">
        <is>
          <t>9600</t>
        </is>
      </c>
      <c r="H154" s="8">
        <f>HYPERLINK("https://examen-media.ru/products/234","Описание")</f>
        <v/>
      </c>
      <c r="I154" s="8">
        <f>HYPERLINK("https://reestr.digital.gov.ru/reestr/307676/","6326")</f>
        <v/>
      </c>
    </row>
    <row r="155">
      <c r="A155" s="9" t="n">
        <v>152</v>
      </c>
      <c r="B155" s="9" t="inlineStr">
        <is>
          <t>Медиа Коллекция</t>
        </is>
      </c>
      <c r="C155" s="10" t="inlineStr">
        <is>
          <t>Дни русской боевой славы. Борьба с иностранными интервентами. XVII век</t>
        </is>
      </c>
      <c r="D155" s="9" t="inlineStr">
        <is>
          <t>История</t>
        </is>
      </c>
      <c r="E155" s="9" t="inlineStr">
        <is>
          <t>6, 7, 8, 9, 10, 11 классы</t>
        </is>
      </c>
      <c r="F155" s="11" t="inlineStr">
        <is>
          <t>4640008176787</t>
        </is>
      </c>
      <c r="G155" s="9" t="inlineStr">
        <is>
          <t>9600</t>
        </is>
      </c>
      <c r="H155" s="12">
        <f>HYPERLINK("https://examen-media.ru/products/235","Описание")</f>
        <v/>
      </c>
      <c r="I155" s="12">
        <f>HYPERLINK("https://reestr.digital.gov.ru/reestr/307678/","6328")</f>
        <v/>
      </c>
    </row>
    <row r="156">
      <c r="A156" s="5" t="n">
        <v>153</v>
      </c>
      <c r="B156" s="5" t="inlineStr">
        <is>
          <t>Медиа Коллекция</t>
        </is>
      </c>
      <c r="C156" s="6" t="inlineStr">
        <is>
          <t>Дни русской боевой славы. Внешняя политика России во второй половине XVIII века. Военные кампании</t>
        </is>
      </c>
      <c r="D156" s="5" t="inlineStr">
        <is>
          <t>История</t>
        </is>
      </c>
      <c r="E156" s="5" t="inlineStr">
        <is>
          <t>6, 7, 8, 9, 10, 11 классы</t>
        </is>
      </c>
      <c r="F156" s="7" t="inlineStr">
        <is>
          <t>4640008176800</t>
        </is>
      </c>
      <c r="G156" s="5" t="inlineStr">
        <is>
          <t>9600</t>
        </is>
      </c>
      <c r="H156" s="8">
        <f>HYPERLINK("https://examen-media.ru/products/237","Описание")</f>
        <v/>
      </c>
      <c r="I156" s="8">
        <f>HYPERLINK("https://reestr.digital.gov.ru/reestr/307681/","6331")</f>
        <v/>
      </c>
    </row>
    <row r="157">
      <c r="A157" s="9" t="n">
        <v>154</v>
      </c>
      <c r="B157" s="9" t="inlineStr">
        <is>
          <t>Медиа Коллекция</t>
        </is>
      </c>
      <c r="C157" s="10" t="inlineStr">
        <is>
          <t>Дни русской боевой славы. Внешняя политика России второй половины XIX века. Военные кампании</t>
        </is>
      </c>
      <c r="D157" s="9" t="inlineStr">
        <is>
          <t>История</t>
        </is>
      </c>
      <c r="E157" s="9" t="inlineStr">
        <is>
          <t>6, 7, 8, 9, 10, 11 классы</t>
        </is>
      </c>
      <c r="F157" s="11" t="inlineStr">
        <is>
          <t>4640008176824</t>
        </is>
      </c>
      <c r="G157" s="9" t="inlineStr">
        <is>
          <t>9600</t>
        </is>
      </c>
      <c r="H157" s="12">
        <f>HYPERLINK("https://examen-media.ru/products/239","Описание")</f>
        <v/>
      </c>
      <c r="I157" s="12">
        <f>HYPERLINK("https://reestr.digital.gov.ru/reestr/307683/","6333")</f>
        <v/>
      </c>
    </row>
    <row r="158">
      <c r="A158" s="5" t="n">
        <v>155</v>
      </c>
      <c r="B158" s="5" t="inlineStr">
        <is>
          <t>Медиа Коллекция</t>
        </is>
      </c>
      <c r="C158" s="6" t="inlineStr">
        <is>
          <t>Дни русской боевой славы. Внешняя политика России первой половины XIX века. Военные кампании</t>
        </is>
      </c>
      <c r="D158" s="5" t="inlineStr">
        <is>
          <t>История</t>
        </is>
      </c>
      <c r="E158" s="5" t="inlineStr">
        <is>
          <t>6, 7, 8, 9, 10, 11 классы</t>
        </is>
      </c>
      <c r="F158" s="7" t="inlineStr">
        <is>
          <t>4640008176817</t>
        </is>
      </c>
      <c r="G158" s="5" t="inlineStr">
        <is>
          <t>9600</t>
        </is>
      </c>
      <c r="H158" s="8">
        <f>HYPERLINK("https://examen-media.ru/products/238","Описание")</f>
        <v/>
      </c>
      <c r="I158" s="8">
        <f>HYPERLINK("https://reestr.digital.gov.ru/reestr/307682/","6332")</f>
        <v/>
      </c>
    </row>
    <row r="159">
      <c r="A159" s="9" t="n">
        <v>156</v>
      </c>
      <c r="B159" s="9" t="inlineStr">
        <is>
          <t>Медиа Коллекция</t>
        </is>
      </c>
      <c r="C159" s="10" t="inlineStr">
        <is>
          <t>Дни русской боевой славы. На суше и на море. Важнейшие битвы Северной войны</t>
        </is>
      </c>
      <c r="D159" s="9" t="inlineStr">
        <is>
          <t>История</t>
        </is>
      </c>
      <c r="E159" s="9" t="inlineStr">
        <is>
          <t>6, 7, 8, 9, 10, 11 классы</t>
        </is>
      </c>
      <c r="F159" s="11" t="inlineStr">
        <is>
          <t>4640008176794</t>
        </is>
      </c>
      <c r="G159" s="9" t="inlineStr">
        <is>
          <t>9600</t>
        </is>
      </c>
      <c r="H159" s="12">
        <f>HYPERLINK("https://examen-media.ru/products/236","Описание")</f>
        <v/>
      </c>
      <c r="I159" s="12">
        <f>HYPERLINK("https://reestr.digital.gov.ru/reestr/307679/","6329")</f>
        <v/>
      </c>
    </row>
    <row r="160">
      <c r="A160" s="5" t="n">
        <v>157</v>
      </c>
      <c r="B160" s="5" t="inlineStr">
        <is>
          <t>Медиа Коллекция</t>
        </is>
      </c>
      <c r="C160" s="6" t="inlineStr">
        <is>
          <t>История СССР. 1922–1939 годы</t>
        </is>
      </c>
      <c r="D160" s="5" t="inlineStr">
        <is>
          <t>История</t>
        </is>
      </c>
      <c r="E160" s="5" t="inlineStr">
        <is>
          <t>6, 7, 8, 9, 10, 11 классы</t>
        </is>
      </c>
      <c r="F160" s="7" t="inlineStr">
        <is>
          <t>4640008178040</t>
        </is>
      </c>
      <c r="G160" s="5" t="inlineStr">
        <is>
          <t>9600</t>
        </is>
      </c>
      <c r="H160" s="8">
        <f>HYPERLINK("https://examen-media.ru/products/164","Описание")</f>
        <v/>
      </c>
      <c r="I160" s="8">
        <f>HYPERLINK("https://reestr.digital.gov.ru/reestr/304744/","3394")</f>
        <v/>
      </c>
    </row>
    <row r="161">
      <c r="A161" s="9" t="n">
        <v>158</v>
      </c>
      <c r="B161" s="9" t="inlineStr">
        <is>
          <t>Медиа Коллекция</t>
        </is>
      </c>
      <c r="C161" s="10" t="inlineStr">
        <is>
          <t>История СССР. Великая Отечественная война 1941 – 1945</t>
        </is>
      </c>
      <c r="D161" s="9" t="inlineStr">
        <is>
          <t>История</t>
        </is>
      </c>
      <c r="E161" s="9" t="inlineStr">
        <is>
          <t>9, 10, 11 классы</t>
        </is>
      </c>
      <c r="F161" s="11" t="inlineStr">
        <is>
          <t>4640008178002</t>
        </is>
      </c>
      <c r="G161" s="9" t="inlineStr">
        <is>
          <t>9600</t>
        </is>
      </c>
      <c r="H161" s="12">
        <f>HYPERLINK("https://examen-media.ru/products/150","Описание")</f>
        <v/>
      </c>
      <c r="I161" s="12">
        <f>HYPERLINK("https://reestr.digital.gov.ru/reestr/303710/","2360")</f>
        <v/>
      </c>
    </row>
    <row r="162">
      <c r="A162" s="5" t="n">
        <v>159</v>
      </c>
      <c r="B162" s="5" t="inlineStr">
        <is>
          <t>Медиа Коллекция</t>
        </is>
      </c>
      <c r="C162" s="6" t="inlineStr">
        <is>
          <t>История СССР. Революционный кризис в России</t>
        </is>
      </c>
      <c r="D162" s="5" t="inlineStr">
        <is>
          <t>История</t>
        </is>
      </c>
      <c r="E162" s="5" t="inlineStr">
        <is>
          <t>6, 7, 8, 9, 10, 11 классы</t>
        </is>
      </c>
      <c r="F162" s="7" t="inlineStr">
        <is>
          <t>4640008178057</t>
        </is>
      </c>
      <c r="G162" s="5" t="inlineStr">
        <is>
          <t>9600</t>
        </is>
      </c>
      <c r="H162" s="8">
        <f>HYPERLINK("https://examen-media.ru/products/165","Описание")</f>
        <v/>
      </c>
      <c r="I162" s="8">
        <f>HYPERLINK("https://reestr.digital.gov.ru/reestr/304743/","3393")</f>
        <v/>
      </c>
    </row>
    <row r="163">
      <c r="A163" s="9" t="n">
        <v>160</v>
      </c>
      <c r="B163" s="9" t="inlineStr">
        <is>
          <t>Медиа Коллекция</t>
        </is>
      </c>
      <c r="C163" s="10" t="inlineStr">
        <is>
          <t>История русских царей. Александр I. Николай I</t>
        </is>
      </c>
      <c r="D163" s="9" t="inlineStr">
        <is>
          <t>История</t>
        </is>
      </c>
      <c r="E163" s="9" t="inlineStr">
        <is>
          <t>6 класс</t>
        </is>
      </c>
      <c r="F163" s="11" t="inlineStr">
        <is>
          <t>4640008178095</t>
        </is>
      </c>
      <c r="G163" s="9" t="inlineStr">
        <is>
          <t>9600</t>
        </is>
      </c>
      <c r="H163" s="12">
        <f>HYPERLINK("https://examen-media.ru/products/157","Описание")</f>
        <v/>
      </c>
      <c r="I163" s="12">
        <f>HYPERLINK("https://reestr.digital.gov.ru/reestr/303711/","2361")</f>
        <v/>
      </c>
    </row>
    <row r="164">
      <c r="A164" s="5" t="n">
        <v>161</v>
      </c>
      <c r="B164" s="5" t="inlineStr">
        <is>
          <t>Медиа Коллекция</t>
        </is>
      </c>
      <c r="C164" s="6" t="inlineStr">
        <is>
          <t>История русских царей. Первые Романовы</t>
        </is>
      </c>
      <c r="D164" s="5" t="inlineStr">
        <is>
          <t>История</t>
        </is>
      </c>
      <c r="E164" s="5" t="inlineStr">
        <is>
          <t>6 класс</t>
        </is>
      </c>
      <c r="F164" s="7" t="inlineStr">
        <is>
          <t>4640008178071</t>
        </is>
      </c>
      <c r="G164" s="5" t="inlineStr">
        <is>
          <t>9600</t>
        </is>
      </c>
      <c r="H164" s="8">
        <f>HYPERLINK("https://examen-media.ru/products/155","Описание")</f>
        <v/>
      </c>
      <c r="I164" s="8">
        <f>HYPERLINK("https://reestr.digital.gov.ru/reestr/303709/","2359")</f>
        <v/>
      </c>
    </row>
    <row r="165">
      <c r="A165" s="9" t="n">
        <v>162</v>
      </c>
      <c r="B165" s="9" t="inlineStr">
        <is>
          <t>Медиа Коллекция</t>
        </is>
      </c>
      <c r="C165" s="10" t="inlineStr">
        <is>
          <t>История русских царей. Последние императоры России</t>
        </is>
      </c>
      <c r="D165" s="9" t="inlineStr">
        <is>
          <t>История</t>
        </is>
      </c>
      <c r="E165" s="9" t="inlineStr">
        <is>
          <t>6 класс</t>
        </is>
      </c>
      <c r="F165" s="11" t="inlineStr">
        <is>
          <t>4640008178101</t>
        </is>
      </c>
      <c r="G165" s="9" t="inlineStr">
        <is>
          <t>9600</t>
        </is>
      </c>
      <c r="H165" s="12">
        <f>HYPERLINK("https://examen-media.ru/products/158","Описание")</f>
        <v/>
      </c>
      <c r="I165" s="12">
        <f>HYPERLINK("https://reestr.digital.gov.ru/reestr/303718/","2368")</f>
        <v/>
      </c>
    </row>
    <row r="166">
      <c r="A166" s="5" t="n">
        <v>163</v>
      </c>
      <c r="B166" s="5" t="inlineStr">
        <is>
          <t>Медиа Коллекция</t>
        </is>
      </c>
      <c r="C166" s="6" t="inlineStr">
        <is>
          <t>История русских царей. Цари Смутного времени</t>
        </is>
      </c>
      <c r="D166" s="5" t="inlineStr">
        <is>
          <t>История</t>
        </is>
      </c>
      <c r="E166" s="5" t="inlineStr">
        <is>
          <t>6 класс</t>
        </is>
      </c>
      <c r="F166" s="7" t="inlineStr">
        <is>
          <t>4640008178064</t>
        </is>
      </c>
      <c r="G166" s="5" t="inlineStr">
        <is>
          <t>9600</t>
        </is>
      </c>
      <c r="H166" s="8">
        <f>HYPERLINK("https://examen-media.ru/products/151","Описание")</f>
        <v/>
      </c>
      <c r="I166" s="8">
        <f>HYPERLINK("https://reestr.digital.gov.ru/reestr/303713/","2363")</f>
        <v/>
      </c>
    </row>
    <row r="167">
      <c r="A167" s="9" t="n">
        <v>164</v>
      </c>
      <c r="B167" s="9" t="inlineStr">
        <is>
          <t>Медиа Коллекция</t>
        </is>
      </c>
      <c r="C167" s="10" t="inlineStr">
        <is>
          <t>История русских царей. Эпоха дворцовых переворотов</t>
        </is>
      </c>
      <c r="D167" s="9" t="inlineStr">
        <is>
          <t>История</t>
        </is>
      </c>
      <c r="E167" s="9" t="inlineStr">
        <is>
          <t>6 класс</t>
        </is>
      </c>
      <c r="F167" s="11" t="inlineStr">
        <is>
          <t>4640008178088</t>
        </is>
      </c>
      <c r="G167" s="9" t="inlineStr">
        <is>
          <t>9600</t>
        </is>
      </c>
      <c r="H167" s="12">
        <f>HYPERLINK("https://examen-media.ru/products/156","Описание")</f>
        <v/>
      </c>
      <c r="I167" s="12">
        <f>HYPERLINK("https://reestr.digital.gov.ru/reestr/303717/","2367")</f>
        <v/>
      </c>
    </row>
    <row r="168">
      <c r="A168" s="5" t="n">
        <v>165</v>
      </c>
      <c r="B168" s="5" t="inlineStr">
        <is>
          <t>Медиа Коллекция</t>
        </is>
      </c>
      <c r="C168" s="6" t="inlineStr">
        <is>
          <t>Жизнь и творчество русских художников. Алексей Саврасов</t>
        </is>
      </c>
      <c r="D168" s="5" t="inlineStr">
        <is>
          <t>Мировая художественная культура</t>
        </is>
      </c>
      <c r="E168" s="5" t="inlineStr">
        <is>
          <t>6, 7, 8, 9, 10, 11 классы</t>
        </is>
      </c>
      <c r="F168" s="7" t="inlineStr">
        <is>
          <t>4640008176909</t>
        </is>
      </c>
      <c r="G168" s="5" t="inlineStr">
        <is>
          <t>9600</t>
        </is>
      </c>
      <c r="H168" s="8">
        <f>HYPERLINK("https://examen-media.ru/products/247","Описание")</f>
        <v/>
      </c>
      <c r="I168" s="8">
        <f>HYPERLINK("https://reestr.digital.gov.ru/reestr/307695/","6345")</f>
        <v/>
      </c>
    </row>
    <row r="169">
      <c r="A169" s="9" t="n">
        <v>166</v>
      </c>
      <c r="B169" s="9" t="inlineStr">
        <is>
          <t>Медиа Коллекция</t>
        </is>
      </c>
      <c r="C169" s="10" t="inlineStr">
        <is>
          <t>Жизнь и творчество русских художников. Архип Куинджи</t>
        </is>
      </c>
      <c r="D169" s="9" t="inlineStr">
        <is>
          <t>Мировая художественная культура</t>
        </is>
      </c>
      <c r="E169" s="9" t="inlineStr">
        <is>
          <t>6, 7, 8, 9, 10, 11 классы</t>
        </is>
      </c>
      <c r="F169" s="11" t="inlineStr">
        <is>
          <t>4640008176862</t>
        </is>
      </c>
      <c r="G169" s="9" t="inlineStr">
        <is>
          <t>9600</t>
        </is>
      </c>
      <c r="H169" s="12">
        <f>HYPERLINK("https://examen-media.ru/products/243","Описание")</f>
        <v/>
      </c>
      <c r="I169" s="12">
        <f>HYPERLINK("https://reestr.digital.gov.ru/reestr/307688/","6338")</f>
        <v/>
      </c>
    </row>
    <row r="170">
      <c r="A170" s="5" t="n">
        <v>167</v>
      </c>
      <c r="B170" s="5" t="inlineStr">
        <is>
          <t>Медиа Коллекция</t>
        </is>
      </c>
      <c r="C170" s="6" t="inlineStr">
        <is>
          <t>Жизнь и творчество русских художников. Валентин Серов</t>
        </is>
      </c>
      <c r="D170" s="5" t="inlineStr">
        <is>
          <t>Мировая художественная культура</t>
        </is>
      </c>
      <c r="E170" s="5" t="inlineStr">
        <is>
          <t>6, 7, 8, 9, 10, 11 классы</t>
        </is>
      </c>
      <c r="F170" s="7" t="inlineStr">
        <is>
          <t>4640008176916</t>
        </is>
      </c>
      <c r="G170" s="5" t="inlineStr">
        <is>
          <t>9600</t>
        </is>
      </c>
      <c r="H170" s="8">
        <f>HYPERLINK("https://examen-media.ru/products/248","Описание")</f>
        <v/>
      </c>
      <c r="I170" s="8">
        <f>HYPERLINK("https://reestr.digital.gov.ru/reestr/307696/","6346")</f>
        <v/>
      </c>
    </row>
    <row r="171">
      <c r="A171" s="9" t="n">
        <v>168</v>
      </c>
      <c r="B171" s="9" t="inlineStr">
        <is>
          <t>Медиа Коллекция</t>
        </is>
      </c>
      <c r="C171" s="10" t="inlineStr">
        <is>
          <t>Жизнь и творчество русских художников. Виктор Васнецов</t>
        </is>
      </c>
      <c r="D171" s="9" t="inlineStr">
        <is>
          <t>Мировая художественная культура</t>
        </is>
      </c>
      <c r="E171" s="9" t="inlineStr">
        <is>
          <t>6, 7, 8, 9, 10, 11 классы</t>
        </is>
      </c>
      <c r="F171" s="11" t="inlineStr">
        <is>
          <t>4640008176831</t>
        </is>
      </c>
      <c r="G171" s="9" t="inlineStr">
        <is>
          <t>9600</t>
        </is>
      </c>
      <c r="H171" s="12">
        <f>HYPERLINK("https://examen-media.ru/products/240","Описание")</f>
        <v/>
      </c>
      <c r="I171" s="12">
        <f>HYPERLINK("https://reestr.digital.gov.ru/reestr/307684/","6334")</f>
        <v/>
      </c>
    </row>
    <row r="172">
      <c r="A172" s="5" t="n">
        <v>169</v>
      </c>
      <c r="B172" s="5" t="inlineStr">
        <is>
          <t>Медиа Коллекция</t>
        </is>
      </c>
      <c r="C172" s="6" t="inlineStr">
        <is>
          <t>Жизнь и творчество русских художников. Иван Шишкин</t>
        </is>
      </c>
      <c r="D172" s="5" t="inlineStr">
        <is>
          <t>Мировая художественная культура</t>
        </is>
      </c>
      <c r="E172" s="5" t="inlineStr">
        <is>
          <t>6, 7, 8, 9, 10, 11 классы</t>
        </is>
      </c>
      <c r="F172" s="7" t="inlineStr">
        <is>
          <t>4640008176923</t>
        </is>
      </c>
      <c r="G172" s="5" t="inlineStr">
        <is>
          <t>9600</t>
        </is>
      </c>
      <c r="H172" s="8">
        <f>HYPERLINK("https://examen-media.ru/products/249","Описание")</f>
        <v/>
      </c>
      <c r="I172" s="8">
        <f>HYPERLINK("https://reestr.digital.gov.ru/reestr/307697/","6347")</f>
        <v/>
      </c>
    </row>
    <row r="173">
      <c r="A173" s="9" t="n">
        <v>170</v>
      </c>
      <c r="B173" s="9" t="inlineStr">
        <is>
          <t>Медиа Коллекция</t>
        </is>
      </c>
      <c r="C173" s="10" t="inlineStr">
        <is>
          <t>Жизнь и творчество русских художников. Илья Репин</t>
        </is>
      </c>
      <c r="D173" s="9" t="inlineStr">
        <is>
          <t>Мировая художественная культура</t>
        </is>
      </c>
      <c r="E173" s="9" t="inlineStr">
        <is>
          <t>6, 7, 8, 9, 10, 11 классы</t>
        </is>
      </c>
      <c r="F173" s="11" t="inlineStr">
        <is>
          <t>4640008176893</t>
        </is>
      </c>
      <c r="G173" s="9" t="inlineStr">
        <is>
          <t>9600</t>
        </is>
      </c>
      <c r="H173" s="12">
        <f>HYPERLINK("https://examen-media.ru/products/246","Описание")</f>
        <v/>
      </c>
      <c r="I173" s="12">
        <f>HYPERLINK("https://reestr.digital.gov.ru/reestr/307697/","6347")</f>
        <v/>
      </c>
    </row>
    <row r="174">
      <c r="A174" s="5" t="n">
        <v>171</v>
      </c>
      <c r="B174" s="5" t="inlineStr">
        <is>
          <t>Медиа Коллекция</t>
        </is>
      </c>
      <c r="C174" s="6" t="inlineStr">
        <is>
          <t>Жизнь и творчество русских художников. Исаак Левитан</t>
        </is>
      </c>
      <c r="D174" s="5" t="inlineStr">
        <is>
          <t>Мировая художественная культура</t>
        </is>
      </c>
      <c r="E174" s="5" t="inlineStr">
        <is>
          <t>6, 7, 8, 9, 10, 11 классы</t>
        </is>
      </c>
      <c r="F174" s="7" t="inlineStr">
        <is>
          <t>4640008176879</t>
        </is>
      </c>
      <c r="G174" s="5" t="inlineStr">
        <is>
          <t>9600</t>
        </is>
      </c>
      <c r="H174" s="8">
        <f>HYPERLINK("https://examen-media.ru/products/244","Описание")</f>
        <v/>
      </c>
      <c r="I174" s="8">
        <f>HYPERLINK("https://reestr.digital.gov.ru/reestr/307690/","6340")</f>
        <v/>
      </c>
    </row>
    <row r="175">
      <c r="A175" s="9" t="n">
        <v>172</v>
      </c>
      <c r="B175" s="9" t="inlineStr">
        <is>
          <t>Медиа Коллекция</t>
        </is>
      </c>
      <c r="C175" s="10" t="inlineStr">
        <is>
          <t>Жизнь и творчество русских художников. Михаил Врубель</t>
        </is>
      </c>
      <c r="D175" s="9" t="inlineStr">
        <is>
          <t>Мировая художественная культура</t>
        </is>
      </c>
      <c r="E175" s="9" t="inlineStr">
        <is>
          <t>6, 7, 8, 9, 10, 11 классы</t>
        </is>
      </c>
      <c r="F175" s="11" t="inlineStr">
        <is>
          <t>4640008176848</t>
        </is>
      </c>
      <c r="G175" s="9" t="inlineStr">
        <is>
          <t>9600</t>
        </is>
      </c>
      <c r="H175" s="12">
        <f>HYPERLINK("https://examen-media.ru/products/241","Описание")</f>
        <v/>
      </c>
      <c r="I175" s="12">
        <f>HYPERLINK("https://reestr.digital.gov.ru/reestr/307685/","6335")</f>
        <v/>
      </c>
    </row>
    <row r="176">
      <c r="A176" s="5" t="n">
        <v>173</v>
      </c>
      <c r="B176" s="5" t="inlineStr">
        <is>
          <t>Медиа Коллекция</t>
        </is>
      </c>
      <c r="C176" s="6" t="inlineStr">
        <is>
          <t>Жизнь и творчество русских художников. Михаил Нестеров</t>
        </is>
      </c>
      <c r="D176" s="5" t="inlineStr">
        <is>
          <t>Мировая художественная культура</t>
        </is>
      </c>
      <c r="E176" s="5" t="inlineStr">
        <is>
          <t>6, 7, 8, 9, 10, 11 классы</t>
        </is>
      </c>
      <c r="F176" s="7" t="inlineStr">
        <is>
          <t>4640008176886</t>
        </is>
      </c>
      <c r="G176" s="5" t="inlineStr">
        <is>
          <t>9600</t>
        </is>
      </c>
      <c r="H176" s="8">
        <f>HYPERLINK("https://examen-media.ru/products/245","Описание")</f>
        <v/>
      </c>
      <c r="I176" s="8">
        <f>HYPERLINK("https://reestr.digital.gov.ru/reestr/307692/","6342")</f>
        <v/>
      </c>
    </row>
    <row r="177">
      <c r="A177" s="9" t="n">
        <v>174</v>
      </c>
      <c r="B177" s="9" t="inlineStr">
        <is>
          <t>Медиа Коллекция</t>
        </is>
      </c>
      <c r="C177" s="10" t="inlineStr">
        <is>
          <t>Жизнь и творчество русских художников. Николай Ге</t>
        </is>
      </c>
      <c r="D177" s="9" t="inlineStr">
        <is>
          <t>Мировая художественная культура</t>
        </is>
      </c>
      <c r="E177" s="9" t="inlineStr">
        <is>
          <t>6, 7, 8, 9, 10, 11 классы</t>
        </is>
      </c>
      <c r="F177" s="11" t="inlineStr">
        <is>
          <t>4640008176855</t>
        </is>
      </c>
      <c r="G177" s="9" t="inlineStr">
        <is>
          <t>9600</t>
        </is>
      </c>
      <c r="H177" s="12">
        <f>HYPERLINK("https://examen-media.ru/products/242","Описание")</f>
        <v/>
      </c>
      <c r="I177" s="12">
        <f>HYPERLINK("https://reestr.digital.gov.ru/reestr/307686/","6336")</f>
        <v/>
      </c>
    </row>
    <row r="178">
      <c r="A178" s="5" t="n">
        <v>175</v>
      </c>
      <c r="B178" s="5" t="inlineStr">
        <is>
          <t>Дошкольное образование 3-7 лет</t>
        </is>
      </c>
      <c r="C178" s="6" t="inlineStr">
        <is>
          <t>Говорящие картинки. Слушаем и повторяем</t>
        </is>
      </c>
      <c r="D178" s="5" t="inlineStr">
        <is>
          <t>Дошкольное образование</t>
        </is>
      </c>
      <c r="E178" s="5" t="inlineStr">
        <is>
          <t>5 — 7 лет</t>
        </is>
      </c>
      <c r="F178" s="7" t="inlineStr">
        <is>
          <t>4640008177890</t>
        </is>
      </c>
      <c r="G178" s="5" t="inlineStr">
        <is>
          <t>10000</t>
        </is>
      </c>
      <c r="H178" s="8">
        <f>HYPERLINK("https://examen-media.ru/products/175","Описание")</f>
        <v/>
      </c>
      <c r="I178" s="8">
        <f>HYPERLINK("https://reestr.digital.gov.ru/reestr/307173/","5823")</f>
        <v/>
      </c>
    </row>
    <row r="179">
      <c r="A179" s="9" t="n">
        <v>176</v>
      </c>
      <c r="B179" s="9" t="inlineStr">
        <is>
          <t>Дошкольное образование 3-7 лет</t>
        </is>
      </c>
      <c r="C179" s="10" t="inlineStr">
        <is>
          <t>Готовимся к школе. Азбука в играх</t>
        </is>
      </c>
      <c r="D179" s="9" t="inlineStr">
        <is>
          <t>Дошкольное образование</t>
        </is>
      </c>
      <c r="E179" s="9" t="inlineStr">
        <is>
          <t>5 — 7 лет</t>
        </is>
      </c>
      <c r="F179" s="11" t="inlineStr">
        <is>
          <t>4640008177135</t>
        </is>
      </c>
      <c r="G179" s="9" t="inlineStr">
        <is>
          <t>10000</t>
        </is>
      </c>
      <c r="H179" s="12">
        <f>HYPERLINK("https://examen-media.ru/products/166","Описание")</f>
        <v/>
      </c>
      <c r="I179" s="12">
        <f>HYPERLINK("https://reestr.digital.gov.ru/reestr/305870/","4520")</f>
        <v/>
      </c>
    </row>
    <row r="180">
      <c r="A180" s="5" t="n">
        <v>177</v>
      </c>
      <c r="B180" s="5" t="inlineStr">
        <is>
          <t>Дошкольное образование 3-7 лет</t>
        </is>
      </c>
      <c r="C180" s="6" t="inlineStr">
        <is>
          <t>Готовимся к школе. Для интерактивных столов. Свойства и расположение предметов</t>
        </is>
      </c>
      <c r="D180" s="5" t="inlineStr">
        <is>
          <t>Дошкольное образование</t>
        </is>
      </c>
      <c r="E180" s="5" t="inlineStr">
        <is>
          <t>5 — 7 лет</t>
        </is>
      </c>
      <c r="F180" s="7" t="inlineStr">
        <is>
          <t>4640008175117</t>
        </is>
      </c>
      <c r="G180" s="5" t="inlineStr">
        <is>
          <t>10000</t>
        </is>
      </c>
      <c r="H180" s="8">
        <f>HYPERLINK("https://examen-media.ru/products/153","Описание")</f>
        <v/>
      </c>
      <c r="I180" s="8">
        <f>HYPERLINK("https://reestr.digital.gov.ru/reestr/303701/","2351")</f>
        <v/>
      </c>
    </row>
    <row r="181">
      <c r="A181" s="9" t="n">
        <v>178</v>
      </c>
      <c r="B181" s="9" t="inlineStr">
        <is>
          <t>Дошкольное образование 3-7 лет</t>
        </is>
      </c>
      <c r="C181" s="10" t="inlineStr">
        <is>
          <t>Готовимся к школе. Для интерактивных столов. Цифры и счёт</t>
        </is>
      </c>
      <c r="D181" s="9" t="inlineStr">
        <is>
          <t>Дошкольное образование</t>
        </is>
      </c>
      <c r="E181" s="9" t="inlineStr">
        <is>
          <t>5 — 7 лет</t>
        </is>
      </c>
      <c r="F181" s="11" t="inlineStr">
        <is>
          <t>4640008175124</t>
        </is>
      </c>
      <c r="G181" s="9" t="inlineStr">
        <is>
          <t>10000</t>
        </is>
      </c>
      <c r="H181" s="12">
        <f>HYPERLINK("https://examen-media.ru/products/154","Описание")</f>
        <v/>
      </c>
      <c r="I181" s="12">
        <f>HYPERLINK("https://reestr.digital.gov.ru/reestr/303712/","2362")</f>
        <v/>
      </c>
    </row>
    <row r="182">
      <c r="A182" s="5" t="n">
        <v>179</v>
      </c>
      <c r="B182" s="5" t="inlineStr">
        <is>
          <t>Дошкольное образование 3-7 лет</t>
        </is>
      </c>
      <c r="C182" s="6" t="inlineStr">
        <is>
          <t>Готовимся к школе. Для интерактивных столов. Представления об окружающем мире</t>
        </is>
      </c>
      <c r="D182" s="5" t="inlineStr">
        <is>
          <t>Дошкольное образование</t>
        </is>
      </c>
      <c r="E182" s="5" t="inlineStr">
        <is>
          <t>5 — 7 лет</t>
        </is>
      </c>
      <c r="F182" s="7" t="inlineStr">
        <is>
          <t>4640008175131</t>
        </is>
      </c>
      <c r="G182" s="5" t="inlineStr">
        <is>
          <t>10000</t>
        </is>
      </c>
      <c r="H182" s="8">
        <f>HYPERLINK("https://examen-media.ru/products/152","Описание")</f>
        <v/>
      </c>
      <c r="I182" s="8">
        <f>HYPERLINK("https://reestr.digital.gov.ru/reestr/303703/","2353")</f>
        <v/>
      </c>
    </row>
    <row r="183">
      <c r="A183" s="9" t="n">
        <v>180</v>
      </c>
      <c r="B183" s="9" t="inlineStr">
        <is>
          <t>Дошкольное образование 3-7 лет</t>
        </is>
      </c>
      <c r="C183" s="10" t="inlineStr">
        <is>
          <t>Готовимся к школе. Представления об окружающем мире</t>
        </is>
      </c>
      <c r="D183" s="9" t="inlineStr">
        <is>
          <t>Дошкольное образование</t>
        </is>
      </c>
      <c r="E183" s="9" t="inlineStr">
        <is>
          <t>5 — 7 лет</t>
        </is>
      </c>
      <c r="F183" s="11" t="inlineStr">
        <is>
          <t>4640008177463</t>
        </is>
      </c>
      <c r="G183" s="9" t="inlineStr">
        <is>
          <t>10000</t>
        </is>
      </c>
      <c r="H183" s="12">
        <f>HYPERLINK("https://examen-media.ru/products/138","Описание")</f>
        <v/>
      </c>
      <c r="I183" s="12">
        <f>HYPERLINK("https://reestr.digital.gov.ru/reestr/303196/","1846")</f>
        <v/>
      </c>
    </row>
    <row r="184">
      <c r="A184" s="5" t="n">
        <v>181</v>
      </c>
      <c r="B184" s="5" t="inlineStr">
        <is>
          <t>Дошкольное образование 3-7 лет</t>
        </is>
      </c>
      <c r="C184" s="6" t="inlineStr">
        <is>
          <t>Готовимся к школе. Развитие речи. Смотрим, слышим, говорим</t>
        </is>
      </c>
      <c r="D184" s="5" t="inlineStr">
        <is>
          <t>Дошкольное образование</t>
        </is>
      </c>
      <c r="E184" s="5" t="inlineStr">
        <is>
          <t>5 — 7 лет</t>
        </is>
      </c>
      <c r="F184" s="7" t="inlineStr">
        <is>
          <t>4640008177142</t>
        </is>
      </c>
      <c r="G184" s="5" t="inlineStr">
        <is>
          <t>10000</t>
        </is>
      </c>
      <c r="H184" s="8">
        <f>HYPERLINK("https://examen-media.ru/products/167","Описание")</f>
        <v/>
      </c>
      <c r="I184" s="8">
        <f>HYPERLINK("https://reestr.digital.gov.ru/reestr/305871/","4521")</f>
        <v/>
      </c>
    </row>
    <row r="185">
      <c r="A185" s="9" t="n">
        <v>182</v>
      </c>
      <c r="B185" s="9" t="inlineStr">
        <is>
          <t>Дошкольное образование 3-7 лет</t>
        </is>
      </c>
      <c r="C185" s="10" t="inlineStr">
        <is>
          <t>Готовимся к школе. Свойства и расположение предметов</t>
        </is>
      </c>
      <c r="D185" s="9" t="inlineStr">
        <is>
          <t>Дошкольное образование</t>
        </is>
      </c>
      <c r="E185" s="9" t="inlineStr">
        <is>
          <t>5 — 7 лет</t>
        </is>
      </c>
      <c r="F185" s="11" t="inlineStr">
        <is>
          <t>4640008178118</t>
        </is>
      </c>
      <c r="G185" s="9" t="inlineStr">
        <is>
          <t>10000</t>
        </is>
      </c>
      <c r="H185" s="12">
        <f>HYPERLINK("https://examen-media.ru/products/136","Описание")</f>
        <v/>
      </c>
      <c r="I185" s="12">
        <f>HYPERLINK("https://reestr.digital.gov.ru/reestr/303195/","1845")</f>
        <v/>
      </c>
    </row>
    <row r="186">
      <c r="A186" s="5" t="n">
        <v>183</v>
      </c>
      <c r="B186" s="5" t="inlineStr">
        <is>
          <t>Дошкольное образование 3-7 лет</t>
        </is>
      </c>
      <c r="C186" s="6" t="inlineStr">
        <is>
          <t>Готовимся к школе. Цифры и счёт</t>
        </is>
      </c>
      <c r="D186" s="5" t="inlineStr">
        <is>
          <t>Дошкольное образование</t>
        </is>
      </c>
      <c r="E186" s="5" t="inlineStr">
        <is>
          <t>5 — 7 лет</t>
        </is>
      </c>
      <c r="F186" s="7" t="inlineStr">
        <is>
          <t>4640008177883</t>
        </is>
      </c>
      <c r="G186" s="5" t="inlineStr">
        <is>
          <t>10000</t>
        </is>
      </c>
      <c r="H186" s="8">
        <f>HYPERLINK("https://examen-media.ru/products/137","Описание")</f>
        <v/>
      </c>
      <c r="I186" s="8">
        <f>HYPERLINK("https://reestr.digital.gov.ru/reestr/303194/","1844")</f>
        <v/>
      </c>
    </row>
    <row r="187">
      <c r="A187" s="9" t="n">
        <v>184</v>
      </c>
      <c r="B187" s="9" t="inlineStr">
        <is>
          <t>Дошкольное образование 3-7 лет</t>
        </is>
      </c>
      <c r="C187" s="10" t="inlineStr">
        <is>
          <t>Игры со словами. Развиваем речь</t>
        </is>
      </c>
      <c r="D187" s="9" t="inlineStr">
        <is>
          <t>Дошкольное образование</t>
        </is>
      </c>
      <c r="E187" s="9" t="inlineStr">
        <is>
          <t>5 — 7 лет</t>
        </is>
      </c>
      <c r="F187" s="11" t="inlineStr">
        <is>
          <t>4640008177937</t>
        </is>
      </c>
      <c r="G187" s="9" t="inlineStr">
        <is>
          <t>10000</t>
        </is>
      </c>
      <c r="H187" s="12">
        <f>HYPERLINK("https://examen-media.ru/products/177","Описание")</f>
        <v/>
      </c>
      <c r="I187" s="12">
        <f>HYPERLINK("https://reestr.digital.gov.ru/reestr/307177/","5827")</f>
        <v/>
      </c>
    </row>
    <row r="188">
      <c r="A188" s="5" t="n">
        <v>185</v>
      </c>
      <c r="B188" s="5" t="inlineStr">
        <is>
          <t>Дошкольное образование 3-7 лет</t>
        </is>
      </c>
      <c r="C188" s="6" t="inlineStr">
        <is>
          <t>Логогимнастика. Развитие и тренировка органов речи</t>
        </is>
      </c>
      <c r="D188" s="5" t="inlineStr">
        <is>
          <t>Дошкольное образование</t>
        </is>
      </c>
      <c r="E188" s="5" t="inlineStr">
        <is>
          <t>5 — 7 лет</t>
        </is>
      </c>
      <c r="F188" s="7" t="inlineStr">
        <is>
          <t>4640008177906</t>
        </is>
      </c>
      <c r="G188" s="5" t="inlineStr">
        <is>
          <t>10000</t>
        </is>
      </c>
      <c r="H188" s="8">
        <f>HYPERLINK("https://examen-media.ru/products/176","Описание")</f>
        <v/>
      </c>
      <c r="I188" s="8">
        <f>HYPERLINK("https://reestr.digital.gov.ru/reestr/307178/","5828")</f>
        <v/>
      </c>
    </row>
    <row r="189">
      <c r="A189" s="9" t="n">
        <v>186</v>
      </c>
      <c r="B189" s="9" t="inlineStr">
        <is>
          <t>Дошкольное образование 3-7 лет</t>
        </is>
      </c>
      <c r="C189" s="10" t="inlineStr">
        <is>
          <t>Развивающие игры. Комплексное развитие ребёнка</t>
        </is>
      </c>
      <c r="D189" s="9" t="inlineStr">
        <is>
          <t>Дошкольное образование</t>
        </is>
      </c>
      <c r="E189" s="9" t="inlineStr">
        <is>
          <t>5 — 7 лет</t>
        </is>
      </c>
      <c r="F189" s="11" t="inlineStr">
        <is>
          <t>4640008177951</t>
        </is>
      </c>
      <c r="G189" s="9" t="inlineStr">
        <is>
          <t>10000</t>
        </is>
      </c>
      <c r="H189" s="12">
        <f>HYPERLINK("https://examen-media.ru/products/179","Описание")</f>
        <v/>
      </c>
      <c r="I189" s="12">
        <f>HYPERLINK("https://reestr.digital.gov.ru/reestr/307174/","5824")</f>
        <v/>
      </c>
    </row>
    <row r="190">
      <c r="A190" s="5" t="n">
        <v>187</v>
      </c>
      <c r="B190" s="5" t="inlineStr">
        <is>
          <t>Дошкольное образование 3-7 лет</t>
        </is>
      </c>
      <c r="C190" s="6" t="inlineStr">
        <is>
          <t>Ритмика. Музыкальные игры и упражнения</t>
        </is>
      </c>
      <c r="D190" s="5" t="inlineStr">
        <is>
          <t>Дошкольное образование</t>
        </is>
      </c>
      <c r="E190" s="5" t="inlineStr">
        <is>
          <t>5 — 7 лет</t>
        </is>
      </c>
      <c r="F190" s="7" t="inlineStr">
        <is>
          <t>4640008177944</t>
        </is>
      </c>
      <c r="G190" s="5" t="inlineStr">
        <is>
          <t>10000</t>
        </is>
      </c>
      <c r="H190" s="8">
        <f>HYPERLINK("https://examen-media.ru/products/200","Описание")</f>
        <v/>
      </c>
      <c r="I190" s="8">
        <f>HYPERLINK("https://reestr.digital.gov.ru/reestr/307176/","5826")</f>
        <v/>
      </c>
    </row>
    <row r="191">
      <c r="A191" s="9" t="n">
        <v>188</v>
      </c>
      <c r="B191" s="9" t="inlineStr">
        <is>
          <t>Дошкольное образование 3-7 лет</t>
        </is>
      </c>
      <c r="C191" s="10" t="inlineStr">
        <is>
          <t>Смотри и говори. Мой первый словарь</t>
        </is>
      </c>
      <c r="D191" s="9" t="inlineStr">
        <is>
          <t>Дошкольное образование</t>
        </is>
      </c>
      <c r="E191" s="9" t="inlineStr">
        <is>
          <t>5 — 7 лет</t>
        </is>
      </c>
      <c r="F191" s="11" t="inlineStr">
        <is>
          <t>4640008177913</t>
        </is>
      </c>
      <c r="G191" s="9" t="inlineStr">
        <is>
          <t>10000</t>
        </is>
      </c>
      <c r="H191" s="12">
        <f>HYPERLINK("https://examen-media.ru/products/251","Описание")</f>
        <v/>
      </c>
      <c r="I191" s="12">
        <f>HYPERLINK("https://reestr.digital.gov.ru/reestr/307175/","5825")</f>
        <v/>
      </c>
    </row>
    <row r="192">
      <c r="A192" s="5" t="n">
        <v>189</v>
      </c>
      <c r="B192" s="5" t="inlineStr">
        <is>
          <t>Дошкольное образование 3-7 лет</t>
        </is>
      </c>
      <c r="C192" s="6" t="inlineStr">
        <is>
          <t>Шаг за шагом. Времена года</t>
        </is>
      </c>
      <c r="D192" s="5" t="inlineStr">
        <is>
          <t>Дошкольное образование</t>
        </is>
      </c>
      <c r="E192" s="5" t="inlineStr">
        <is>
          <t>5 — 7 лет</t>
        </is>
      </c>
      <c r="F192" s="7" t="inlineStr">
        <is>
          <t>4640008177920</t>
        </is>
      </c>
      <c r="G192" s="5" t="inlineStr">
        <is>
          <t>10000</t>
        </is>
      </c>
      <c r="H192" s="8">
        <f>HYPERLINK("https://examen-media.ru/products/181","Описание")</f>
        <v/>
      </c>
      <c r="I192" s="8">
        <f>HYPERLINK("https://reestr.digital.gov.ru/reestr/307278/","5928")</f>
        <v/>
      </c>
    </row>
    <row r="193">
      <c r="A193" s="9" t="n">
        <v>190</v>
      </c>
      <c r="B193" s="9" t="inlineStr">
        <is>
          <t>Библиотека электронных образовательных ресурсов</t>
        </is>
      </c>
      <c r="C193" s="10" t="inlineStr">
        <is>
          <t>Библиотека электронных образовательных ресурсов (БЭОР)</t>
        </is>
      </c>
      <c r="D193" s="9" t="inlineStr">
        <is>
          <t>Астрономия, биология, география, история, литература, литературное чтение, математика, мировая художественная культура, обж, обществознание, окружающий мир, русский язык, технология, физика, химия</t>
        </is>
      </c>
      <c r="E193" s="9" t="inlineStr">
        <is>
          <t>1, 2, 3, 4, 5, 6, 7, 8, 9, 10, 11 классы</t>
        </is>
      </c>
      <c r="F193" s="11" t="inlineStr">
        <is>
          <t>4640008178621</t>
        </is>
      </c>
      <c r="G193" s="9" t="inlineStr">
        <is>
          <t>1 850 000</t>
        </is>
      </c>
      <c r="H193" s="12">
        <f>HYPERLINK("https://examen-media.ru/products/170","Описание")</f>
        <v/>
      </c>
      <c r="I193" s="12">
        <f>HYPERLINK("https://reestr.digital.gov.ru/reestr/790981/?sphrase_id=5721261","13941")</f>
        <v/>
      </c>
    </row>
  </sheetData>
  <autoFilter ref="B3:I3"/>
  <mergeCells count="2">
    <mergeCell ref="A1:J1"/>
    <mergeCell ref="A2:J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2025-12-30T10:52:53Z</dcterms:created>
  <dcterms:modified xsi:type="dcterms:W3CDTF">2025-12-30T10:53:06Z</dcterms:modified>
</cp:coreProperties>
</file>